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6085" windowHeight="10470" tabRatio="473" activeTab="1"/>
  </bookViews>
  <sheets>
    <sheet name="Лист1" sheetId="1" r:id="rId1"/>
    <sheet name="Лист2" sheetId="2" r:id="rId2"/>
  </sheets>
  <definedNames>
    <definedName name="_xlnm._FilterDatabase" localSheetId="1" hidden="1">Лист2!$A$10:$I$197</definedName>
    <definedName name="_xlnm.Print_Area" localSheetId="1">Лист2!$A$1:$K$197</definedName>
  </definedNames>
  <calcPr calcId="125725"/>
</workbook>
</file>

<file path=xl/calcChain.xml><?xml version="1.0" encoding="utf-8"?>
<calcChain xmlns="http://schemas.openxmlformats.org/spreadsheetml/2006/main">
  <c r="I68" i="2"/>
  <c r="I106"/>
  <c r="I73"/>
  <c r="I173"/>
  <c r="I81"/>
  <c r="I101" l="1"/>
  <c r="I71"/>
  <c r="I16"/>
  <c r="I15"/>
  <c r="I186"/>
  <c r="I36"/>
  <c r="H81"/>
  <c r="H96"/>
  <c r="H141"/>
  <c r="H131"/>
  <c r="H91"/>
  <c r="H36"/>
  <c r="H31"/>
  <c r="K186"/>
  <c r="H100" l="1"/>
  <c r="H99"/>
  <c r="I14"/>
  <c r="I161"/>
  <c r="I196" s="1"/>
  <c r="I160"/>
  <c r="I159"/>
  <c r="I100"/>
  <c r="I99"/>
  <c r="J16"/>
  <c r="J15"/>
  <c r="J14"/>
  <c r="F192"/>
  <c r="F191"/>
  <c r="F190"/>
  <c r="F189"/>
  <c r="F187"/>
  <c r="F186"/>
  <c r="F185"/>
  <c r="F184"/>
  <c r="F182"/>
  <c r="F180"/>
  <c r="F179"/>
  <c r="F177"/>
  <c r="F176"/>
  <c r="F175"/>
  <c r="F174"/>
  <c r="F172"/>
  <c r="F171"/>
  <c r="F170"/>
  <c r="F169"/>
  <c r="F167"/>
  <c r="F166"/>
  <c r="F165"/>
  <c r="F164"/>
  <c r="F154"/>
  <c r="F147"/>
  <c r="F146"/>
  <c r="F145"/>
  <c r="F144"/>
  <c r="F142"/>
  <c r="F141"/>
  <c r="F140"/>
  <c r="F139"/>
  <c r="F137"/>
  <c r="F136"/>
  <c r="F135"/>
  <c r="F134"/>
  <c r="F132"/>
  <c r="F131"/>
  <c r="F130"/>
  <c r="F129"/>
  <c r="F127"/>
  <c r="F126"/>
  <c r="F125"/>
  <c r="F124"/>
  <c r="F122"/>
  <c r="F121"/>
  <c r="F120"/>
  <c r="F119"/>
  <c r="F117"/>
  <c r="F116"/>
  <c r="F115"/>
  <c r="F114"/>
  <c r="F112"/>
  <c r="F111"/>
  <c r="F110"/>
  <c r="F109"/>
  <c r="F107"/>
  <c r="F105"/>
  <c r="F104"/>
  <c r="F96"/>
  <c r="F92"/>
  <c r="F91"/>
  <c r="F90"/>
  <c r="F89"/>
  <c r="F87"/>
  <c r="F86"/>
  <c r="F85"/>
  <c r="F84"/>
  <c r="F82"/>
  <c r="F81"/>
  <c r="F80"/>
  <c r="F79"/>
  <c r="F77"/>
  <c r="F76"/>
  <c r="F75"/>
  <c r="F74"/>
  <c r="F67"/>
  <c r="F66"/>
  <c r="F65"/>
  <c r="F64"/>
  <c r="F57"/>
  <c r="F56"/>
  <c r="F55"/>
  <c r="F54"/>
  <c r="F52"/>
  <c r="F51"/>
  <c r="F50"/>
  <c r="F49"/>
  <c r="F47"/>
  <c r="F46"/>
  <c r="F45"/>
  <c r="F44"/>
  <c r="F42"/>
  <c r="F41"/>
  <c r="F40"/>
  <c r="F39"/>
  <c r="F37"/>
  <c r="F36"/>
  <c r="F35"/>
  <c r="F34"/>
  <c r="F32"/>
  <c r="F31"/>
  <c r="F29"/>
  <c r="F27"/>
  <c r="F26"/>
  <c r="F25"/>
  <c r="F24"/>
  <c r="F22"/>
  <c r="F21"/>
  <c r="F20"/>
  <c r="F19"/>
  <c r="J53"/>
  <c r="I53"/>
  <c r="H53"/>
  <c r="G53"/>
  <c r="F156"/>
  <c r="K153"/>
  <c r="J153"/>
  <c r="I153"/>
  <c r="H153"/>
  <c r="G153"/>
  <c r="F53" l="1"/>
  <c r="F153"/>
  <c r="F71"/>
  <c r="K188"/>
  <c r="K183"/>
  <c r="K178"/>
  <c r="K173"/>
  <c r="K168"/>
  <c r="K163"/>
  <c r="K162"/>
  <c r="K161"/>
  <c r="K160"/>
  <c r="K159"/>
  <c r="K148"/>
  <c r="K143"/>
  <c r="K138"/>
  <c r="K133"/>
  <c r="K128"/>
  <c r="K123"/>
  <c r="K118"/>
  <c r="K113"/>
  <c r="K108"/>
  <c r="K103"/>
  <c r="K102"/>
  <c r="K101"/>
  <c r="K100"/>
  <c r="K99"/>
  <c r="K93"/>
  <c r="K88"/>
  <c r="K83"/>
  <c r="K78"/>
  <c r="K73"/>
  <c r="K68" s="1"/>
  <c r="K72"/>
  <c r="K71"/>
  <c r="K70"/>
  <c r="K69"/>
  <c r="K14"/>
  <c r="K18"/>
  <c r="K17"/>
  <c r="K23"/>
  <c r="K59"/>
  <c r="K60"/>
  <c r="K61"/>
  <c r="K62"/>
  <c r="K63"/>
  <c r="K58" s="1"/>
  <c r="J63"/>
  <c r="K16"/>
  <c r="K15"/>
  <c r="K48"/>
  <c r="K43"/>
  <c r="K38"/>
  <c r="K33"/>
  <c r="K28"/>
  <c r="K195" l="1"/>
  <c r="K13"/>
  <c r="K197"/>
  <c r="K196"/>
  <c r="K158"/>
  <c r="K98"/>
  <c r="K194"/>
  <c r="H151"/>
  <c r="H160"/>
  <c r="K193" l="1"/>
  <c r="H101"/>
  <c r="F151"/>
  <c r="G148"/>
  <c r="I148"/>
  <c r="J148"/>
  <c r="H148"/>
  <c r="G93"/>
  <c r="I93"/>
  <c r="J93"/>
  <c r="H93"/>
  <c r="F148" l="1"/>
  <c r="F93"/>
  <c r="G181"/>
  <c r="F181" s="1"/>
  <c r="G14" l="1"/>
  <c r="H14"/>
  <c r="G15"/>
  <c r="H15"/>
  <c r="H195" s="1"/>
  <c r="G16"/>
  <c r="H16"/>
  <c r="F16" s="1"/>
  <c r="G17"/>
  <c r="H17"/>
  <c r="I17"/>
  <c r="J17"/>
  <c r="G159"/>
  <c r="H159"/>
  <c r="J159"/>
  <c r="G160"/>
  <c r="J160"/>
  <c r="G161"/>
  <c r="H161"/>
  <c r="J161"/>
  <c r="G162"/>
  <c r="H162"/>
  <c r="I162"/>
  <c r="J162"/>
  <c r="G102"/>
  <c r="G100"/>
  <c r="G99"/>
  <c r="H88"/>
  <c r="I88"/>
  <c r="J88"/>
  <c r="H83"/>
  <c r="I83"/>
  <c r="J83"/>
  <c r="J78"/>
  <c r="I78"/>
  <c r="H78"/>
  <c r="H73"/>
  <c r="J73"/>
  <c r="H72"/>
  <c r="I72"/>
  <c r="J72"/>
  <c r="J71"/>
  <c r="H70"/>
  <c r="I70"/>
  <c r="I195" s="1"/>
  <c r="J70"/>
  <c r="H69"/>
  <c r="I69"/>
  <c r="J69"/>
  <c r="H63"/>
  <c r="H58" s="1"/>
  <c r="I63"/>
  <c r="I58" s="1"/>
  <c r="J58"/>
  <c r="H62"/>
  <c r="I62"/>
  <c r="J62"/>
  <c r="H61"/>
  <c r="I61"/>
  <c r="J61"/>
  <c r="H60"/>
  <c r="I60"/>
  <c r="J60"/>
  <c r="H59"/>
  <c r="I59"/>
  <c r="I194" s="1"/>
  <c r="J59"/>
  <c r="H71" l="1"/>
  <c r="F162"/>
  <c r="F159"/>
  <c r="F17"/>
  <c r="F15"/>
  <c r="F160"/>
  <c r="H194"/>
  <c r="J68"/>
  <c r="F161"/>
  <c r="F14"/>
  <c r="H68"/>
  <c r="H196"/>
  <c r="F30"/>
  <c r="J188" l="1"/>
  <c r="I188"/>
  <c r="H188"/>
  <c r="G188"/>
  <c r="F188" l="1"/>
  <c r="J143"/>
  <c r="I143"/>
  <c r="H143"/>
  <c r="G143"/>
  <c r="F143" l="1"/>
  <c r="J101"/>
  <c r="J196" s="1"/>
  <c r="J183" l="1"/>
  <c r="J178"/>
  <c r="J173"/>
  <c r="J168"/>
  <c r="J163"/>
  <c r="J138"/>
  <c r="J133"/>
  <c r="J128"/>
  <c r="J123"/>
  <c r="J118"/>
  <c r="J113"/>
  <c r="J108"/>
  <c r="J103"/>
  <c r="J102"/>
  <c r="J100"/>
  <c r="F100" s="1"/>
  <c r="J99"/>
  <c r="J48"/>
  <c r="J43"/>
  <c r="J38"/>
  <c r="J33"/>
  <c r="J28"/>
  <c r="J23"/>
  <c r="J18"/>
  <c r="J194" l="1"/>
  <c r="F99"/>
  <c r="J13"/>
  <c r="J98"/>
  <c r="J158"/>
  <c r="J195"/>
  <c r="J197"/>
  <c r="G123"/>
  <c r="J193" l="1"/>
  <c r="I123"/>
  <c r="H123"/>
  <c r="F123" s="1"/>
  <c r="I23" l="1"/>
  <c r="H23"/>
  <c r="G23"/>
  <c r="F23" l="1"/>
  <c r="G106"/>
  <c r="F106" s="1"/>
  <c r="G101" l="1"/>
  <c r="F101" s="1"/>
  <c r="G71"/>
  <c r="H173" l="1"/>
  <c r="G173"/>
  <c r="I118"/>
  <c r="H118"/>
  <c r="G118"/>
  <c r="I113"/>
  <c r="H113"/>
  <c r="G113"/>
  <c r="I108"/>
  <c r="H108"/>
  <c r="G108"/>
  <c r="F108" s="1"/>
  <c r="I103"/>
  <c r="H103"/>
  <c r="G103"/>
  <c r="G73"/>
  <c r="F118" l="1"/>
  <c r="F73"/>
  <c r="F103"/>
  <c r="F113"/>
  <c r="F173"/>
  <c r="I18"/>
  <c r="H18"/>
  <c r="G18"/>
  <c r="F18" l="1"/>
  <c r="I168"/>
  <c r="H168"/>
  <c r="F168" s="1"/>
  <c r="G168"/>
  <c r="G178"/>
  <c r="I128" l="1"/>
  <c r="I102"/>
  <c r="H102"/>
  <c r="F102" l="1"/>
  <c r="G59"/>
  <c r="G60"/>
  <c r="G61"/>
  <c r="G62"/>
  <c r="F62" s="1"/>
  <c r="G63"/>
  <c r="F63" s="1"/>
  <c r="F59" l="1"/>
  <c r="F61"/>
  <c r="F196" s="1"/>
  <c r="G196"/>
  <c r="F60"/>
  <c r="G58"/>
  <c r="F58" s="1"/>
  <c r="G28" l="1"/>
  <c r="G69"/>
  <c r="G70"/>
  <c r="G72"/>
  <c r="F72" s="1"/>
  <c r="G78"/>
  <c r="G83"/>
  <c r="F83" s="1"/>
  <c r="G88"/>
  <c r="F88" s="1"/>
  <c r="G163"/>
  <c r="H163"/>
  <c r="I163"/>
  <c r="I183"/>
  <c r="H183"/>
  <c r="G183"/>
  <c r="I178"/>
  <c r="H178"/>
  <c r="I138"/>
  <c r="H138"/>
  <c r="G138"/>
  <c r="I133"/>
  <c r="H133"/>
  <c r="G133"/>
  <c r="H128"/>
  <c r="G128"/>
  <c r="I48"/>
  <c r="H48"/>
  <c r="G48"/>
  <c r="I43"/>
  <c r="H43"/>
  <c r="G43"/>
  <c r="I38"/>
  <c r="H38"/>
  <c r="G38"/>
  <c r="G33"/>
  <c r="H33"/>
  <c r="I33"/>
  <c r="I28"/>
  <c r="I98" l="1"/>
  <c r="F48"/>
  <c r="I158"/>
  <c r="F33"/>
  <c r="F43"/>
  <c r="F133"/>
  <c r="F183"/>
  <c r="F138"/>
  <c r="F78"/>
  <c r="F68" s="1"/>
  <c r="G68"/>
  <c r="F69"/>
  <c r="F194" s="1"/>
  <c r="G194"/>
  <c r="I13"/>
  <c r="F38"/>
  <c r="F163"/>
  <c r="G98"/>
  <c r="F178"/>
  <c r="F70"/>
  <c r="F195" s="1"/>
  <c r="G195"/>
  <c r="H98"/>
  <c r="F128"/>
  <c r="G158"/>
  <c r="H158"/>
  <c r="G13"/>
  <c r="G197"/>
  <c r="I197"/>
  <c r="H197"/>
  <c r="H28"/>
  <c r="I193" l="1"/>
  <c r="F98"/>
  <c r="G193"/>
  <c r="H13"/>
  <c r="H193" s="1"/>
  <c r="F28"/>
  <c r="F13" s="1"/>
  <c r="F158"/>
  <c r="F197"/>
  <c r="F193" l="1"/>
</calcChain>
</file>

<file path=xl/sharedStrings.xml><?xml version="1.0" encoding="utf-8"?>
<sst xmlns="http://schemas.openxmlformats.org/spreadsheetml/2006/main" count="386" uniqueCount="173">
  <si>
    <t>Задача 2</t>
  </si>
  <si>
    <t>Задача 3</t>
  </si>
  <si>
    <t>3.2.</t>
  </si>
  <si>
    <t>3.4. ЕДШИ</t>
  </si>
  <si>
    <t>3.5. НДШИ</t>
  </si>
  <si>
    <t>3.6. ДХШ</t>
  </si>
  <si>
    <t>3.7. педагоги</t>
  </si>
  <si>
    <t>3.3. антитеррор</t>
  </si>
  <si>
    <t>3.1. оснащение</t>
  </si>
  <si>
    <t>Задача 4</t>
  </si>
  <si>
    <t>Задача 5</t>
  </si>
  <si>
    <t>Задача 6</t>
  </si>
  <si>
    <t>Задача 7</t>
  </si>
  <si>
    <t>Задача 8</t>
  </si>
  <si>
    <t>Задача 9</t>
  </si>
  <si>
    <t>9.1.</t>
  </si>
  <si>
    <t>9.2.</t>
  </si>
  <si>
    <t>9.3.</t>
  </si>
  <si>
    <t>9.4.</t>
  </si>
  <si>
    <t>Задача 10</t>
  </si>
  <si>
    <t>10.1.</t>
  </si>
  <si>
    <t>10.2.</t>
  </si>
  <si>
    <t>2.1.</t>
  </si>
  <si>
    <t>2.2.</t>
  </si>
  <si>
    <t>2.3.</t>
  </si>
  <si>
    <t>5.1.</t>
  </si>
  <si>
    <t>5.2.</t>
  </si>
  <si>
    <t>5.3.</t>
  </si>
  <si>
    <t>5.4.</t>
  </si>
  <si>
    <t>5.5. ецкид</t>
  </si>
  <si>
    <t>5.6. зцкид</t>
  </si>
  <si>
    <t>5.7. мдк</t>
  </si>
  <si>
    <t xml:space="preserve">Задача 1 </t>
  </si>
  <si>
    <t>2019 мун</t>
  </si>
  <si>
    <t>2019 общ</t>
  </si>
  <si>
    <t>2021 мун</t>
  </si>
  <si>
    <t>2021 общ</t>
  </si>
  <si>
    <t>фед</t>
  </si>
  <si>
    <t>ИТОГО мун:</t>
  </si>
  <si>
    <t>респ:</t>
  </si>
  <si>
    <t>итого общее:</t>
  </si>
  <si>
    <t>2020 мун</t>
  </si>
  <si>
    <t>2020 общ</t>
  </si>
  <si>
    <t>2022 мун</t>
  </si>
  <si>
    <t>2022 общ</t>
  </si>
  <si>
    <t>9.5.</t>
  </si>
  <si>
    <t xml:space="preserve"> задача 1</t>
  </si>
  <si>
    <t>Всего в т.ч.</t>
  </si>
  <si>
    <t>№ п/п</t>
  </si>
  <si>
    <t xml:space="preserve">Мероприятия по реализации муниципальной
программы
</t>
  </si>
  <si>
    <t xml:space="preserve">Срок исполне
ния мероприятия
</t>
  </si>
  <si>
    <t>Ответственный за выполнение мероприятия программы</t>
  </si>
  <si>
    <t>Источники финансирования</t>
  </si>
  <si>
    <t>Всего (тыс. руб.)</t>
  </si>
  <si>
    <t>2021 год</t>
  </si>
  <si>
    <t>1.</t>
  </si>
  <si>
    <t>федеральный бюджет</t>
  </si>
  <si>
    <t>бюджет Республики Крым</t>
  </si>
  <si>
    <t>муниципальный бюджет</t>
  </si>
  <si>
    <t>внебюджетные источники</t>
  </si>
  <si>
    <t>1.1.</t>
  </si>
  <si>
    <t>1.2.</t>
  </si>
  <si>
    <t>1.3.</t>
  </si>
  <si>
    <t>1.4.</t>
  </si>
  <si>
    <t>2.</t>
  </si>
  <si>
    <t>3.</t>
  </si>
  <si>
    <t>3.1.</t>
  </si>
  <si>
    <t>3.3.</t>
  </si>
  <si>
    <t>4.</t>
  </si>
  <si>
    <t>4.1.</t>
  </si>
  <si>
    <t>4.2.</t>
  </si>
  <si>
    <t>2022 год</t>
  </si>
  <si>
    <t>Итого</t>
  </si>
  <si>
    <r>
      <rPr>
        <b/>
        <sz val="10"/>
        <color theme="1"/>
        <rFont val="Times New Roman"/>
        <family val="1"/>
        <charset val="204"/>
      </rPr>
      <t>Всего</t>
    </r>
    <r>
      <rPr>
        <sz val="10"/>
        <color theme="1"/>
        <rFont val="Times New Roman"/>
        <family val="1"/>
        <charset val="204"/>
      </rPr>
      <t xml:space="preserve">
</t>
    </r>
    <r>
      <rPr>
        <b/>
        <u/>
        <sz val="10"/>
        <color theme="1"/>
        <rFont val="Times New Roman"/>
        <family val="1"/>
        <charset val="204"/>
      </rPr>
      <t xml:space="preserve">
</t>
    </r>
  </si>
  <si>
    <t>2023 год</t>
  </si>
  <si>
    <t>1.5.</t>
  </si>
  <si>
    <t>4.3.</t>
  </si>
  <si>
    <t>Объем финансирования по годам (тыс.руб.)</t>
  </si>
  <si>
    <t>Ресурсное обеспечение и прогнозная оценка расходов на реализацию муниципальной программы "Развитие культуры и укрепление межнационального согласия на территории городского округа Евпатория Республики Крым" по источникам финансирования</t>
  </si>
  <si>
    <t>5.</t>
  </si>
  <si>
    <t xml:space="preserve">Сохранение и популяризация культурного наследия, поддержка и развитие всех видов и жанров искусства
</t>
  </si>
  <si>
    <t xml:space="preserve">Создание благоприятных условий для гармоничного развития межнациональных и межконфессиональных отношений
</t>
  </si>
  <si>
    <t xml:space="preserve">Обеспечение прав граждан на участие в культурной жизни городского округа, творческую самореализацию, стимулирование творческой активности населения
</t>
  </si>
  <si>
    <t>УКиМО</t>
  </si>
  <si>
    <t xml:space="preserve">Повышение культурного уровня евпаторийцев посредством привлечения населения к участию в культурно-массовых мероприятиях, популяризации деятельности музеев, библиотек. Разработка новых методик проведения культурно-массовой работы в городе
</t>
  </si>
  <si>
    <t>Финансовое и материально-техническое обеспечение деятельности МАУ городского округа Евпатория Республики Крым "Евпаторийский культурно-этнографический центр "Малый Иерусалим"</t>
  </si>
  <si>
    <t xml:space="preserve">Развитие инфраструктуры отрасли культуры, достижение качественного уровня предоставляемых услуг
</t>
  </si>
  <si>
    <t xml:space="preserve">Учреждения, подведомственные УКиМО                                                                                                                                                                                </t>
  </si>
  <si>
    <t>УКиМО, МБУК "Театр-студия кукол "Марионетки"</t>
  </si>
  <si>
    <t>УКиМО, МБУК "Евпаторийский центр культуры и досуга"</t>
  </si>
  <si>
    <t>УКиМО, МБУК "Заозерненский центр культуры и досуга"</t>
  </si>
  <si>
    <t>УКиМО, МБУК "Мирновский дом культуры"</t>
  </si>
  <si>
    <t>УКиМО, МБУК "Евпаторийский краеведческий музей"</t>
  </si>
  <si>
    <t>УКиМО, МБУК "Евпаторийская централизованная библиотечная система"</t>
  </si>
  <si>
    <t>УКиМО, МКУ "ЦООК"</t>
  </si>
  <si>
    <t>2021-2022</t>
  </si>
  <si>
    <t>Компенсация расходов на оплату жилых помещений, отопления и электроэнергии педагогическим работникам, проживающим в сельской местности и работающим в муниципальных образовательных организациях, расположенных в сельской местности</t>
  </si>
  <si>
    <t>Отдел городского строительства администрации города Евпатории Республики Крым</t>
  </si>
  <si>
    <t>УКиМО, МБУ ДО "НДШИ"</t>
  </si>
  <si>
    <t>УКиМО, МБУ ДО "ЕДШИ"</t>
  </si>
  <si>
    <t>3.4.</t>
  </si>
  <si>
    <t>4.5.</t>
  </si>
  <si>
    <t>4.6.</t>
  </si>
  <si>
    <t>4.7.</t>
  </si>
  <si>
    <t>4.4.</t>
  </si>
  <si>
    <t>Организация мероприятий в области культуры управлением культуры и межнациональных отношений администрации города Евпатории Республики Крым</t>
  </si>
  <si>
    <t>УКиМО, МБУК "Евпаторийский центр культуры и досуга", МБУК "Заозерненский центр культуры и досуга", МБУК "Мирновский дом культуры"</t>
  </si>
  <si>
    <t>5.5.</t>
  </si>
  <si>
    <t>1.6.</t>
  </si>
  <si>
    <t>УКиМО, МБУК "Театр-студия кукол "Марионетки", МБУ ДО "ЕДШИ", МБУ ДО "НДШИ", МБУ ДО "ЕДХШ им.Ю.В.Волкова"</t>
  </si>
  <si>
    <t>УКиМО, МБУ ДО "ЕДШИ", МБУ ДО "НДШИ", МБУДО "ЕДХШ им.Ю.В.Волкова", МБУК "Театр-студия кукол "Марионетки"</t>
  </si>
  <si>
    <t>УКиМО, МБУДО "ЕДХШ им.Ю.В.Волкова"</t>
  </si>
  <si>
    <t>УКиМО, учреждения, подведомственные УКиМО</t>
  </si>
  <si>
    <t xml:space="preserve">Материально-техническое обеспечение проведения культурно-массовых мероприятий </t>
  </si>
  <si>
    <t>Развитие и укрепление материально-технической базы, оснащение оборудованием муниципальных музеев и библиотек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</si>
  <si>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МКУ «Центр обслуживания организаций культуры» по реализации возложенных полномочий</t>
    </r>
    <r>
      <rPr>
        <b/>
        <sz val="10"/>
        <rFont val="Times New Roman"/>
        <family val="1"/>
        <charset val="204"/>
      </rPr>
      <t xml:space="preserve"> </t>
    </r>
  </si>
  <si>
    <t xml:space="preserve">УКиМО, учреждения, подведомственные УКиМО, 
отдел городского строительства администрации города Евпатории Республики Крым
</t>
  </si>
  <si>
    <t xml:space="preserve"> Комплектование книжных фондов муниципальных библиотек</t>
  </si>
  <si>
    <t>1.7.</t>
  </si>
  <si>
    <t xml:space="preserve"> 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за счет средств резервного фонда Правительства Российской Федерации</t>
  </si>
  <si>
    <t>4.8.</t>
  </si>
  <si>
    <t>2021-2024</t>
  </si>
  <si>
    <t>2024 год</t>
  </si>
  <si>
    <t>4.9.</t>
  </si>
  <si>
    <t xml:space="preserve">Модернизация библиотек в части комплектования книжных фондов библиотек муниципального бюджетного учреждения культуры «Евпаторийская централизованная библиотечная система» в целях поддержки отрасли культуры </t>
  </si>
  <si>
    <t>Проведение культурно-массовых мероприятий, направленных на развитие национальных культур и традиций, социально-культурную адаптацию репрессированных народов, противодействие проявлениям ксенофобии и укрепление единства народов, проживающих на территории городского округа</t>
  </si>
  <si>
    <t>5.6.</t>
  </si>
  <si>
    <t>2022, 2024</t>
  </si>
  <si>
    <t xml:space="preserve">Установка мемориальных знаков, проведение восстановительных работ по сохранению объектов культурного наследия в рамках реализации федеральной целевой программы «Увековечение памяти погибших при защите Отечества на 2019 –2024 годы»
</t>
  </si>
  <si>
    <t>Мероприятия по увековечению памяти погибших при защите Отечества</t>
  </si>
  <si>
    <r>
      <t xml:space="preserve">Развитие и укрепление материально-технической базы детских школ искусств и театров, приобретение музыкальных иструментов </t>
    </r>
    <r>
      <rPr>
        <sz val="10"/>
        <color rgb="FF0070C0"/>
        <rFont val="Times New Roman"/>
        <family val="1"/>
        <charset val="204"/>
      </rPr>
      <t/>
    </r>
  </si>
  <si>
    <t xml:space="preserve">Финансовое и материально-техническое обеспечение деятельности МБУ ДО "Евпаторийская детская школа искусств" </t>
  </si>
  <si>
    <t xml:space="preserve">Финансовое и материально-техническое обеспечение деятельности МБУ ДО "Новоозерновская детская школа искусств" </t>
  </si>
  <si>
    <t xml:space="preserve">Финансовое и материально-техническое обеспечение деятельности МБУ ДО "Евпаторийская детская художественная школа им. Ю.В.Волкова" </t>
  </si>
  <si>
    <t>Развитие  и укрепление материально-технической базы культурно-досуговых учреждений</t>
  </si>
  <si>
    <t xml:space="preserve">Финансовое и материально-техническое обеспечение деятельности МБУК "Евпаторийский центр культуры и досуга" </t>
  </si>
  <si>
    <t xml:space="preserve">Финансовое и материально-техническое обеспечение деятельности МБУК "Заозерненский центр культуры и досуга"  </t>
  </si>
  <si>
    <t xml:space="preserve">Финансовое и материально-техническое обеспечение деятельности МБУК "Мирновский дом культуры" </t>
  </si>
  <si>
    <r>
      <rPr>
        <sz val="10"/>
        <rFont val="Times New Roman"/>
        <family val="1"/>
        <charset val="204"/>
      </rPr>
      <t>Финансовое и материально-техническое обеспечение деятельности МБУК "Евпаторийский краеведческий музей"</t>
    </r>
    <r>
      <rPr>
        <b/>
        <sz val="10"/>
        <rFont val="Times New Roman"/>
        <family val="1"/>
        <charset val="204"/>
      </rPr>
      <t xml:space="preserve">  </t>
    </r>
  </si>
  <si>
    <t xml:space="preserve">Финансовое и материально-техническое обеспечение деятельности МБУК "Евпаторийская централизованная библиотечная система" </t>
  </si>
  <si>
    <r>
      <rPr>
        <sz val="10"/>
        <rFont val="Times New Roman"/>
        <family val="1"/>
        <charset val="204"/>
      </rPr>
      <t>Финансовое, материально-техническое, информационное, методическое, организационное, аналитическое обеспечение деятельности управления  культуры  и межнациональных отношений администрации города Евпатории Республики Крым</t>
    </r>
    <r>
      <rPr>
        <b/>
        <sz val="10"/>
        <rFont val="Times New Roman"/>
        <family val="1"/>
        <charset val="204"/>
      </rPr>
      <t xml:space="preserve"> </t>
    </r>
  </si>
  <si>
    <t>Финансовое и материально-техническое обеспечение деятельности МБУК «Театр-студия кукол «Марионетки»</t>
  </si>
  <si>
    <t xml:space="preserve"> Обеспечение условий антитеррористической защищенности и пожарной безопасности в образовательных учреждениях сферы культуры, театре</t>
  </si>
  <si>
    <t>3.5.</t>
  </si>
  <si>
    <t>Обеспечение условий антитеррористической защищенности и пожарной безопасности в культурно-досуговых учреждениях</t>
  </si>
  <si>
    <t>4.10.</t>
  </si>
  <si>
    <t>Обеспечение условий антитеррористической защищенности и пожарной безопасности в музеях, библиотеках</t>
  </si>
  <si>
    <t>УКиМО, МБУК "Заозерненский центр культуры и досуга", МБУК "Мирновский дом культуры", МБУК "Евпаторийский центр культуры и досуга"</t>
  </si>
  <si>
    <t xml:space="preserve">УКиМО, МБУ ДО "ЕДШИ", МБУ ДО "НДШИ", МБУДО "ЕДХШ им.Ю.В.Волкова", МБУК "Театр-студия кукол "Марионетки" </t>
  </si>
  <si>
    <t xml:space="preserve">Капитальный ремонт муниципального бюджетного учреждения дополнительного образования «Евпаторийская детская школа искусств», расположенного по адресу: Республика Крым, г. Евпатория, ул. Демышева, 129 </t>
  </si>
  <si>
    <t>УКиМО, МБУК "Евпаторийский центр культуры и досуга", МБУК "Заозерненский центр культуры и досуга", МБУК "Мирновский дом культуры", МБУК "Евпаторийский краеведческий музей", МАУ "ЕКЭЦ "Малый Иерусалим", МБУК "Евпаторийская централизованная библиотечная система"</t>
  </si>
  <si>
    <t>УКиМО, МБУК "Евпаторийский краеведческий музей",  МБУК "Евпаторийская централизованная библиотечная система", МАУ "ЕКЭЦ "Малый Иерусалим"</t>
  </si>
  <si>
    <t>УКиМО, МАУ "ЕКЭЦ "Малый Иерусалим"</t>
  </si>
  <si>
    <t>УКиМО, МБУК "Евпаторийский краеведческий музей", МБУК "Евпаторийская централизованная библиотечная система"</t>
  </si>
  <si>
    <t>2025 год</t>
  </si>
  <si>
    <t>4.11.</t>
  </si>
  <si>
    <t>1.8.</t>
  </si>
  <si>
    <t>УКиМО,  МБУК "Театр-студия кукол "Марионетки"</t>
  </si>
  <si>
    <t xml:space="preserve">Создание модельных муниципальных библиотек </t>
  </si>
  <si>
    <t>Поддержка творческой деятельности и техническое оснащение детских и кукольных театров в рамках реализации основного мероприятия «Совершенствование и обеспечение деятельности учреждений отрасли «Культура, искусство и кинематография» подпрограммы «Развитие культуры Республики Крым» Государственной программы Республики Крым «Развитие культуры, архивного дела и сохранение объектов культурного наследия Республики Крым»</t>
  </si>
  <si>
    <t xml:space="preserve">2021-2025 </t>
  </si>
  <si>
    <t>2021 - 2025</t>
  </si>
  <si>
    <t xml:space="preserve">2021 - 2025 </t>
  </si>
  <si>
    <t xml:space="preserve"> 2021-2025</t>
  </si>
  <si>
    <t>2021-2025</t>
  </si>
  <si>
    <t>2021-2023</t>
  </si>
  <si>
    <t xml:space="preserve">2021-2023 </t>
  </si>
  <si>
    <t>2022- 2023</t>
  </si>
  <si>
    <t xml:space="preserve"> </t>
  </si>
  <si>
    <t xml:space="preserve">УКиМО, Отдел городского строительства администрации города Евпатории Республики Крым, МБУК "Евпаторийская централизованная библиотечная система",  МБУК "Заозерненский центр культуры и досуга", МБУДО "ЕДХШ им.Ю.В.Волкова", МБУ ДО "Евпаторийская детская школа искусств"                                                                                                                                                            </t>
  </si>
  <si>
    <t>Осуществление работ по реставрации, реконструкции, капитальному и текущему ремонтам, обеспечению доступности зданий и сооружений всех муниципальных учреждений культуры, в том числе являющихся памятниками архитектуры (проектно-изыскательные, строительно-монтажные работы, историко-архитектурные заключения, экспертиза сметной стоимости, приобретение стройматериалов); разработка проекта модернизации помещений</t>
  </si>
  <si>
    <t>Проект приложения № 3 к муниципальной программе "Развитие культуры и укрепеление межнационального согласия на территории городского округа Евпатория Республики Крым"</t>
  </si>
  <si>
    <t xml:space="preserve"> Отдел городского строительства администрации города Евпатории Республики Крым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</si>
</sst>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5">
    <numFmt numFmtId="164" formatCode="_-* #,##0.00_-;\-* #,##0.00_-;_-* &quot;-&quot;??_-;_-@_-"/>
    <numFmt numFmtId="165" formatCode="0.00000"/>
    <numFmt numFmtId="166" formatCode="0.0000"/>
    <numFmt numFmtId="167" formatCode="_-* #,##0.00000_-;\-* #,##0.00000_-;_-* &quot;-&quot;??_-;_-@_-"/>
    <numFmt numFmtId="168" formatCode="#,##0.00000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u/>
      <sz val="1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1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/>
    <xf numFmtId="0" fontId="1" fillId="0" borderId="0" xfId="0" applyFont="1"/>
    <xf numFmtId="16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2" borderId="0" xfId="0" applyFont="1" applyFill="1"/>
    <xf numFmtId="0" fontId="3" fillId="0" borderId="0" xfId="0" applyFont="1"/>
    <xf numFmtId="166" fontId="2" fillId="0" borderId="0" xfId="0" applyNumberFormat="1" applyFont="1"/>
    <xf numFmtId="0" fontId="5" fillId="0" borderId="0" xfId="0" applyFont="1" applyAlignment="1">
      <alignment horizontal="center"/>
    </xf>
    <xf numFmtId="167" fontId="7" fillId="4" borderId="1" xfId="1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4" fillId="0" borderId="2" xfId="1" applyNumberFormat="1" applyFont="1" applyBorder="1" applyAlignment="1">
      <alignment horizontal="center" vertical="center" wrapText="1"/>
    </xf>
    <xf numFmtId="167" fontId="4" fillId="0" borderId="1" xfId="1" applyNumberFormat="1" applyFont="1" applyBorder="1" applyAlignment="1">
      <alignment horizontal="center" vertical="center" wrapText="1"/>
    </xf>
    <xf numFmtId="167" fontId="4" fillId="5" borderId="1" xfId="1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" fontId="9" fillId="4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167" fontId="10" fillId="4" borderId="1" xfId="1" applyNumberFormat="1" applyFont="1" applyFill="1" applyBorder="1" applyAlignment="1">
      <alignment horizontal="center" vertical="center" wrapText="1"/>
    </xf>
    <xf numFmtId="167" fontId="11" fillId="0" borderId="2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7" fontId="12" fillId="5" borderId="1" xfId="1" applyNumberFormat="1" applyFont="1" applyFill="1" applyBorder="1" applyAlignment="1">
      <alignment horizontal="center" vertical="center" wrapText="1"/>
    </xf>
    <xf numFmtId="167" fontId="7" fillId="4" borderId="2" xfId="1" applyNumberFormat="1" applyFont="1" applyFill="1" applyBorder="1" applyAlignment="1">
      <alignment horizontal="center" vertical="center" wrapText="1"/>
    </xf>
    <xf numFmtId="167" fontId="7" fillId="3" borderId="2" xfId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67" fontId="17" fillId="0" borderId="1" xfId="1" applyNumberFormat="1" applyFont="1" applyBorder="1" applyAlignment="1">
      <alignment horizontal="center" vertical="center" wrapText="1"/>
    </xf>
    <xf numFmtId="0" fontId="4" fillId="0" borderId="0" xfId="0" applyFont="1" applyBorder="1"/>
    <xf numFmtId="165" fontId="4" fillId="0" borderId="0" xfId="0" applyNumberFormat="1" applyFont="1" applyBorder="1"/>
    <xf numFmtId="0" fontId="4" fillId="6" borderId="0" xfId="0" applyFont="1" applyFill="1" applyBorder="1"/>
    <xf numFmtId="0" fontId="4" fillId="0" borderId="0" xfId="0" applyFont="1"/>
    <xf numFmtId="0" fontId="4" fillId="0" borderId="11" xfId="0" applyFont="1" applyBorder="1"/>
    <xf numFmtId="165" fontId="4" fillId="0" borderId="11" xfId="0" applyNumberFormat="1" applyFont="1" applyBorder="1"/>
    <xf numFmtId="0" fontId="18" fillId="6" borderId="0" xfId="0" applyFont="1" applyFill="1" applyBorder="1" applyAlignment="1">
      <alignment horizontal="center"/>
    </xf>
    <xf numFmtId="0" fontId="18" fillId="0" borderId="0" xfId="0" applyFont="1" applyBorder="1" applyAlignment="1">
      <alignment horizontal="center"/>
    </xf>
    <xf numFmtId="165" fontId="4" fillId="6" borderId="0" xfId="0" applyNumberFormat="1" applyFont="1" applyFill="1" applyBorder="1"/>
    <xf numFmtId="165" fontId="4" fillId="6" borderId="3" xfId="0" applyNumberFormat="1" applyFont="1" applyFill="1" applyBorder="1"/>
    <xf numFmtId="165" fontId="4" fillId="6" borderId="1" xfId="0" applyNumberFormat="1" applyFont="1" applyFill="1" applyBorder="1"/>
    <xf numFmtId="165" fontId="4" fillId="6" borderId="4" xfId="0" applyNumberFormat="1" applyFont="1" applyFill="1" applyBorder="1"/>
    <xf numFmtId="165" fontId="4" fillId="0" borderId="3" xfId="0" applyNumberFormat="1" applyFont="1" applyBorder="1"/>
    <xf numFmtId="165" fontId="4" fillId="0" borderId="1" xfId="0" applyNumberFormat="1" applyFont="1" applyBorder="1"/>
    <xf numFmtId="0" fontId="4" fillId="6" borderId="6" xfId="0" applyFont="1" applyFill="1" applyBorder="1"/>
    <xf numFmtId="0" fontId="4" fillId="6" borderId="2" xfId="0" applyFont="1" applyFill="1" applyBorder="1"/>
    <xf numFmtId="0" fontId="4" fillId="6" borderId="5" xfId="0" applyFont="1" applyFill="1" applyBorder="1"/>
    <xf numFmtId="0" fontId="4" fillId="0" borderId="6" xfId="0" applyFont="1" applyBorder="1"/>
    <xf numFmtId="0" fontId="4" fillId="0" borderId="2" xfId="0" applyFont="1" applyBorder="1"/>
    <xf numFmtId="0" fontId="11" fillId="6" borderId="0" xfId="0" applyFont="1" applyFill="1" applyBorder="1"/>
    <xf numFmtId="0" fontId="11" fillId="6" borderId="6" xfId="0" applyFont="1" applyFill="1" applyBorder="1"/>
    <xf numFmtId="0" fontId="11" fillId="6" borderId="2" xfId="0" applyFont="1" applyFill="1" applyBorder="1"/>
    <xf numFmtId="0" fontId="11" fillId="6" borderId="5" xfId="0" applyFont="1" applyFill="1" applyBorder="1"/>
    <xf numFmtId="0" fontId="11" fillId="0" borderId="6" xfId="0" applyFont="1" applyBorder="1"/>
    <xf numFmtId="0" fontId="11" fillId="0" borderId="2" xfId="0" applyFont="1" applyBorder="1"/>
    <xf numFmtId="0" fontId="4" fillId="6" borderId="3" xfId="0" applyFont="1" applyFill="1" applyBorder="1"/>
    <xf numFmtId="0" fontId="4" fillId="6" borderId="1" xfId="0" applyFont="1" applyFill="1" applyBorder="1"/>
    <xf numFmtId="0" fontId="4" fillId="6" borderId="4" xfId="0" applyFont="1" applyFill="1" applyBorder="1"/>
    <xf numFmtId="0" fontId="4" fillId="0" borderId="3" xfId="0" applyFont="1" applyBorder="1"/>
    <xf numFmtId="0" fontId="4" fillId="0" borderId="1" xfId="0" applyFont="1" applyBorder="1"/>
    <xf numFmtId="165" fontId="4" fillId="6" borderId="10" xfId="0" applyNumberFormat="1" applyFont="1" applyFill="1" applyBorder="1"/>
    <xf numFmtId="0" fontId="4" fillId="6" borderId="9" xfId="0" applyFont="1" applyFill="1" applyBorder="1"/>
    <xf numFmtId="165" fontId="4" fillId="6" borderId="7" xfId="0" applyNumberFormat="1" applyFont="1" applyFill="1" applyBorder="1"/>
    <xf numFmtId="0" fontId="4" fillId="6" borderId="8" xfId="0" applyFont="1" applyFill="1" applyBorder="1"/>
    <xf numFmtId="0" fontId="4" fillId="6" borderId="0" xfId="0" applyFont="1" applyFill="1"/>
    <xf numFmtId="165" fontId="4" fillId="6" borderId="0" xfId="0" applyNumberFormat="1" applyFont="1" applyFill="1"/>
    <xf numFmtId="0" fontId="4" fillId="0" borderId="8" xfId="0" applyFont="1" applyBorder="1"/>
    <xf numFmtId="165" fontId="4" fillId="4" borderId="0" xfId="0" applyNumberFormat="1" applyFont="1" applyFill="1"/>
    <xf numFmtId="165" fontId="4" fillId="0" borderId="7" xfId="0" applyNumberFormat="1" applyFont="1" applyBorder="1"/>
    <xf numFmtId="168" fontId="4" fillId="0" borderId="0" xfId="0" applyNumberFormat="1" applyFont="1" applyFill="1" applyBorder="1" applyAlignment="1">
      <alignment horizontal="right"/>
    </xf>
    <xf numFmtId="168" fontId="4" fillId="6" borderId="0" xfId="0" applyNumberFormat="1" applyFont="1" applyFill="1" applyBorder="1" applyAlignment="1">
      <alignment horizontal="right"/>
    </xf>
    <xf numFmtId="168" fontId="7" fillId="3" borderId="1" xfId="1" applyNumberFormat="1" applyFont="1" applyFill="1" applyBorder="1" applyAlignment="1">
      <alignment horizontal="right" vertical="center" wrapText="1"/>
    </xf>
    <xf numFmtId="168" fontId="10" fillId="4" borderId="1" xfId="1" applyNumberFormat="1" applyFont="1" applyFill="1" applyBorder="1" applyAlignment="1">
      <alignment horizontal="right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168" fontId="4" fillId="0" borderId="1" xfId="0" applyNumberFormat="1" applyFont="1" applyFill="1" applyBorder="1" applyAlignment="1">
      <alignment horizontal="right" vertical="center"/>
    </xf>
    <xf numFmtId="168" fontId="11" fillId="0" borderId="1" xfId="0" applyNumberFormat="1" applyFont="1" applyFill="1" applyBorder="1" applyAlignment="1">
      <alignment horizontal="right" vertical="center"/>
    </xf>
    <xf numFmtId="167" fontId="7" fillId="3" borderId="1" xfId="1" applyNumberFormat="1" applyFont="1" applyFill="1" applyBorder="1" applyAlignment="1">
      <alignment horizontal="right" vertical="center" wrapText="1"/>
    </xf>
    <xf numFmtId="167" fontId="7" fillId="3" borderId="2" xfId="1" applyNumberFormat="1" applyFont="1" applyFill="1" applyBorder="1" applyAlignment="1">
      <alignment horizontal="right" vertical="center" wrapText="1"/>
    </xf>
    <xf numFmtId="167" fontId="12" fillId="0" borderId="1" xfId="1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top" wrapText="1"/>
    </xf>
    <xf numFmtId="0" fontId="12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horizontal="left" vertical="top" wrapText="1"/>
    </xf>
    <xf numFmtId="0" fontId="12" fillId="5" borderId="10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top" wrapText="1"/>
    </xf>
    <xf numFmtId="0" fontId="14" fillId="5" borderId="10" xfId="0" applyFont="1" applyFill="1" applyBorder="1" applyAlignment="1">
      <alignment horizontal="center" vertical="top" wrapText="1"/>
    </xf>
    <xf numFmtId="0" fontId="14" fillId="5" borderId="9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left" vertical="top" wrapText="1"/>
    </xf>
    <xf numFmtId="0" fontId="7" fillId="5" borderId="10" xfId="0" applyFont="1" applyFill="1" applyBorder="1" applyAlignment="1">
      <alignment horizontal="left" vertical="top" wrapText="1"/>
    </xf>
    <xf numFmtId="0" fontId="7" fillId="5" borderId="9" xfId="0" applyFont="1" applyFill="1" applyBorder="1" applyAlignment="1">
      <alignment horizontal="left" vertical="top" wrapText="1"/>
    </xf>
    <xf numFmtId="165" fontId="4" fillId="0" borderId="8" xfId="0" applyNumberFormat="1" applyFont="1" applyBorder="1" applyAlignment="1">
      <alignment horizontal="center" vertical="center" wrapText="1"/>
    </xf>
    <xf numFmtId="165" fontId="4" fillId="0" borderId="0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4" fillId="0" borderId="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center" vertical="center" wrapText="1"/>
    </xf>
    <xf numFmtId="16" fontId="4" fillId="0" borderId="2" xfId="0" applyNumberFormat="1" applyFont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2" fillId="5" borderId="10" xfId="0" applyFont="1" applyFill="1" applyBorder="1" applyAlignment="1">
      <alignment horizontal="center" vertical="top" wrapText="1"/>
    </xf>
    <xf numFmtId="0" fontId="12" fillId="5" borderId="9" xfId="0" applyFont="1" applyFill="1" applyBorder="1" applyAlignment="1">
      <alignment horizontal="center" vertical="top" wrapText="1"/>
    </xf>
    <xf numFmtId="0" fontId="13" fillId="5" borderId="10" xfId="0" applyFont="1" applyFill="1" applyBorder="1" applyAlignment="1">
      <alignment horizontal="left" vertical="top" wrapText="1"/>
    </xf>
    <xf numFmtId="0" fontId="13" fillId="5" borderId="9" xfId="0" applyFont="1" applyFill="1" applyBorder="1" applyAlignment="1">
      <alignment horizontal="left" vertical="top" wrapText="1"/>
    </xf>
    <xf numFmtId="0" fontId="13" fillId="5" borderId="10" xfId="0" applyFont="1" applyFill="1" applyBorder="1" applyAlignment="1">
      <alignment horizontal="center" vertical="top" wrapText="1"/>
    </xf>
    <xf numFmtId="0" fontId="13" fillId="5" borderId="9" xfId="0" applyFont="1" applyFill="1" applyBorder="1" applyAlignment="1">
      <alignment horizontal="center" vertical="top" wrapText="1"/>
    </xf>
    <xf numFmtId="165" fontId="12" fillId="0" borderId="10" xfId="0" applyNumberFormat="1" applyFont="1" applyBorder="1" applyAlignment="1">
      <alignment horizontal="center" vertical="top" wrapText="1"/>
    </xf>
    <xf numFmtId="165" fontId="12" fillId="0" borderId="9" xfId="0" applyNumberFormat="1" applyFont="1" applyBorder="1" applyAlignment="1">
      <alignment horizontal="center" vertical="top" wrapText="1"/>
    </xf>
    <xf numFmtId="0" fontId="14" fillId="5" borderId="10" xfId="0" applyFont="1" applyFill="1" applyBorder="1" applyAlignment="1">
      <alignment horizontal="left" vertical="top" wrapText="1"/>
    </xf>
    <xf numFmtId="0" fontId="14" fillId="5" borderId="9" xfId="0" applyFont="1" applyFill="1" applyBorder="1" applyAlignment="1">
      <alignment horizontal="left" vertical="top" wrapText="1"/>
    </xf>
    <xf numFmtId="0" fontId="15" fillId="5" borderId="10" xfId="0" applyFont="1" applyFill="1" applyBorder="1" applyAlignment="1">
      <alignment horizontal="center" vertical="top" wrapText="1"/>
    </xf>
    <xf numFmtId="0" fontId="15" fillId="5" borderId="9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9" xfId="0" applyFont="1" applyBorder="1" applyAlignment="1">
      <alignment horizontal="right" vertical="center" wrapText="1"/>
    </xf>
    <xf numFmtId="0" fontId="14" fillId="5" borderId="2" xfId="0" applyFont="1" applyFill="1" applyBorder="1" applyAlignment="1">
      <alignment horizontal="left" vertical="top" wrapText="1"/>
    </xf>
    <xf numFmtId="165" fontId="4" fillId="0" borderId="1" xfId="0" applyNumberFormat="1" applyFont="1" applyBorder="1" applyAlignment="1">
      <alignment horizontal="center" vertical="center" wrapText="1"/>
    </xf>
    <xf numFmtId="165" fontId="4" fillId="0" borderId="5" xfId="0" applyNumberFormat="1" applyFont="1" applyBorder="1" applyAlignment="1">
      <alignment horizontal="center" vertical="center" wrapText="1"/>
    </xf>
    <xf numFmtId="165" fontId="4" fillId="0" borderId="1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top" wrapText="1"/>
    </xf>
    <xf numFmtId="0" fontId="12" fillId="0" borderId="10" xfId="0" applyFont="1" applyBorder="1" applyAlignment="1">
      <alignment horizontal="left" vertical="top" wrapText="1"/>
    </xf>
    <xf numFmtId="0" fontId="12" fillId="0" borderId="9" xfId="0" applyFont="1" applyBorder="1" applyAlignment="1">
      <alignment horizontal="lef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0"/>
  <sheetViews>
    <sheetView zoomScale="130" zoomScaleNormal="130" workbookViewId="0">
      <selection activeCell="M46" sqref="M46"/>
    </sheetView>
  </sheetViews>
  <sheetFormatPr defaultRowHeight="15"/>
  <cols>
    <col min="1" max="1" width="17.85546875" customWidth="1"/>
    <col min="2" max="2" width="14" hidden="1" customWidth="1"/>
    <col min="3" max="3" width="13.140625" hidden="1" customWidth="1"/>
    <col min="4" max="4" width="16.42578125" customWidth="1"/>
    <col min="5" max="5" width="15.42578125" customWidth="1"/>
    <col min="6" max="6" width="14.42578125" hidden="1" customWidth="1"/>
    <col min="7" max="7" width="18.42578125" hidden="1" customWidth="1"/>
    <col min="8" max="8" width="17.7109375" hidden="1" customWidth="1"/>
    <col min="9" max="9" width="18.28515625" hidden="1" customWidth="1"/>
    <col min="11" max="11" width="13.7109375" customWidth="1"/>
    <col min="12" max="12" width="8.42578125" customWidth="1"/>
    <col min="13" max="13" width="11.140625" customWidth="1"/>
    <col min="15" max="15" width="15.85546875" customWidth="1"/>
  </cols>
  <sheetData>
    <row r="1" spans="1:9">
      <c r="A1" s="1"/>
      <c r="B1" s="1" t="s">
        <v>33</v>
      </c>
      <c r="C1" s="1" t="s">
        <v>34</v>
      </c>
      <c r="D1" s="1" t="s">
        <v>41</v>
      </c>
      <c r="E1" s="1" t="s">
        <v>42</v>
      </c>
      <c r="F1" s="1" t="s">
        <v>35</v>
      </c>
      <c r="G1" s="1" t="s">
        <v>36</v>
      </c>
      <c r="H1" s="1" t="s">
        <v>43</v>
      </c>
      <c r="I1" s="1" t="s">
        <v>44</v>
      </c>
    </row>
    <row r="2" spans="1:9">
      <c r="A2" s="4" t="s">
        <v>32</v>
      </c>
      <c r="B2" s="4">
        <v>20876.057000000001</v>
      </c>
      <c r="C2" s="4">
        <v>20901.004550000001</v>
      </c>
      <c r="D2" s="4">
        <v>22722.201000000001</v>
      </c>
      <c r="E2" s="4">
        <v>22722.201000000001</v>
      </c>
      <c r="F2" s="4">
        <v>22913.006000000001</v>
      </c>
      <c r="G2" s="4">
        <v>22913.006000000001</v>
      </c>
      <c r="H2" s="4">
        <v>22361.696</v>
      </c>
      <c r="I2" s="4">
        <v>22361.696</v>
      </c>
    </row>
    <row r="3" spans="1:9">
      <c r="A3" s="4" t="s">
        <v>0</v>
      </c>
      <c r="B3" s="4">
        <v>17393.106</v>
      </c>
      <c r="C3" s="4">
        <v>17393.106</v>
      </c>
      <c r="D3" s="4">
        <v>17670.485000000001</v>
      </c>
      <c r="E3" s="4">
        <v>17670.485000000001</v>
      </c>
      <c r="F3" s="4">
        <v>18699.487000000001</v>
      </c>
      <c r="H3" s="4">
        <v>19414.481</v>
      </c>
      <c r="I3" s="4">
        <v>19414.481</v>
      </c>
    </row>
    <row r="4" spans="1:9" hidden="1">
      <c r="A4" s="8" t="s">
        <v>22</v>
      </c>
      <c r="B4" s="8"/>
      <c r="C4" s="4"/>
      <c r="D4">
        <v>0</v>
      </c>
      <c r="E4">
        <v>0</v>
      </c>
      <c r="F4">
        <v>0</v>
      </c>
      <c r="H4">
        <v>0</v>
      </c>
    </row>
    <row r="5" spans="1:9" hidden="1">
      <c r="A5" s="8" t="s">
        <v>23</v>
      </c>
      <c r="B5" s="8"/>
      <c r="C5" s="4"/>
      <c r="D5">
        <v>14907.731</v>
      </c>
      <c r="E5">
        <v>14907.731</v>
      </c>
      <c r="F5">
        <v>15546.277</v>
      </c>
      <c r="H5">
        <v>16081.396000000001</v>
      </c>
      <c r="I5">
        <v>16081.396000000001</v>
      </c>
    </row>
    <row r="6" spans="1:9" hidden="1">
      <c r="A6" s="8" t="s">
        <v>24</v>
      </c>
      <c r="B6" s="8"/>
      <c r="C6" s="4"/>
      <c r="D6">
        <v>2762.7539999999999</v>
      </c>
      <c r="E6">
        <v>2762.7539999999999</v>
      </c>
      <c r="F6">
        <v>3153.21</v>
      </c>
      <c r="H6">
        <v>3333.085</v>
      </c>
      <c r="I6">
        <v>3333.085</v>
      </c>
    </row>
    <row r="7" spans="1:9">
      <c r="A7" s="4" t="s">
        <v>1</v>
      </c>
      <c r="B7" s="4">
        <v>68900.206999999995</v>
      </c>
      <c r="C7" s="3">
        <v>69044.206999999995</v>
      </c>
      <c r="D7" s="4">
        <v>70384.271999999997</v>
      </c>
      <c r="E7" s="4">
        <v>70528.271999999997</v>
      </c>
      <c r="F7" s="4">
        <v>69048.188999999998</v>
      </c>
      <c r="G7" s="4">
        <v>69192.188999999998</v>
      </c>
      <c r="H7" s="4">
        <v>69955.031000000003</v>
      </c>
      <c r="I7" s="4">
        <v>70099.031000000003</v>
      </c>
    </row>
    <row r="8" spans="1:9" hidden="1">
      <c r="A8" s="8" t="s">
        <v>8</v>
      </c>
      <c r="B8" s="8"/>
      <c r="C8">
        <v>214.45</v>
      </c>
      <c r="D8">
        <v>75.582999999999998</v>
      </c>
      <c r="E8">
        <v>75.582999999999998</v>
      </c>
      <c r="F8">
        <v>0</v>
      </c>
      <c r="G8">
        <v>0</v>
      </c>
      <c r="H8">
        <v>0</v>
      </c>
      <c r="I8">
        <v>0</v>
      </c>
    </row>
    <row r="9" spans="1:9" hidden="1">
      <c r="A9" s="8" t="s">
        <v>2</v>
      </c>
      <c r="B9" s="8"/>
      <c r="D9">
        <v>0</v>
      </c>
      <c r="E9">
        <v>0</v>
      </c>
      <c r="F9">
        <v>0</v>
      </c>
      <c r="G9">
        <v>0</v>
      </c>
      <c r="H9">
        <v>0</v>
      </c>
      <c r="I9">
        <v>0</v>
      </c>
    </row>
    <row r="10" spans="1:9" hidden="1">
      <c r="A10" s="8" t="s">
        <v>7</v>
      </c>
      <c r="B10" s="8"/>
      <c r="C10">
        <v>1033.886</v>
      </c>
      <c r="D10">
        <v>1088.1479999999999</v>
      </c>
      <c r="E10">
        <v>1088.1479999999999</v>
      </c>
      <c r="F10">
        <v>0</v>
      </c>
      <c r="G10">
        <v>0</v>
      </c>
      <c r="H10">
        <v>0</v>
      </c>
      <c r="I10">
        <v>0</v>
      </c>
    </row>
    <row r="11" spans="1:9" hidden="1">
      <c r="A11" s="8" t="s">
        <v>3</v>
      </c>
      <c r="B11" s="8"/>
      <c r="C11">
        <v>48971.845999999998</v>
      </c>
      <c r="D11">
        <v>49966.985000000001</v>
      </c>
      <c r="E11">
        <v>49966.985000000001</v>
      </c>
      <c r="F11">
        <v>49930.506000000001</v>
      </c>
      <c r="G11">
        <v>49930.506000000001</v>
      </c>
      <c r="H11">
        <v>50526.542999999998</v>
      </c>
      <c r="I11">
        <v>50526.542999999998</v>
      </c>
    </row>
    <row r="12" spans="1:9" hidden="1">
      <c r="A12" s="8" t="s">
        <v>4</v>
      </c>
      <c r="B12" s="8"/>
      <c r="C12">
        <v>11681.798000000001</v>
      </c>
      <c r="D12">
        <v>11825.993</v>
      </c>
      <c r="E12">
        <v>11825.993</v>
      </c>
      <c r="F12">
        <v>11831.459000000001</v>
      </c>
      <c r="G12">
        <v>11831.459000000001</v>
      </c>
      <c r="H12">
        <v>12028.857</v>
      </c>
      <c r="I12">
        <v>12028.857</v>
      </c>
    </row>
    <row r="13" spans="1:9" hidden="1">
      <c r="A13" s="8" t="s">
        <v>5</v>
      </c>
      <c r="B13" s="8"/>
      <c r="C13">
        <v>6998.2269999999999</v>
      </c>
      <c r="D13">
        <v>7427.5630000000001</v>
      </c>
      <c r="E13">
        <v>7427.5630000000001</v>
      </c>
      <c r="F13">
        <v>7286.2240000000002</v>
      </c>
      <c r="G13">
        <v>7286.2240000000002</v>
      </c>
      <c r="H13">
        <v>7399.6310000000003</v>
      </c>
      <c r="I13">
        <v>7399.6310000000003</v>
      </c>
    </row>
    <row r="14" spans="1:9" hidden="1">
      <c r="A14" s="8" t="s">
        <v>6</v>
      </c>
      <c r="B14" s="8"/>
      <c r="C14">
        <v>144</v>
      </c>
      <c r="D14">
        <v>0</v>
      </c>
      <c r="E14">
        <v>144</v>
      </c>
      <c r="F14">
        <v>0</v>
      </c>
      <c r="G14">
        <v>144</v>
      </c>
      <c r="H14">
        <v>0</v>
      </c>
      <c r="I14">
        <v>144</v>
      </c>
    </row>
    <row r="15" spans="1:9">
      <c r="A15" s="7" t="s">
        <v>9</v>
      </c>
      <c r="B15" s="4">
        <v>3092.0369999999998</v>
      </c>
      <c r="C15" s="4">
        <v>8623.5106799999994</v>
      </c>
      <c r="D15" s="4">
        <v>3362.5360000000001</v>
      </c>
      <c r="E15" s="4">
        <v>3362.5360000000001</v>
      </c>
      <c r="F15" s="4">
        <v>3529.1410000000001</v>
      </c>
      <c r="G15" s="4">
        <v>3529.1410000000001</v>
      </c>
      <c r="H15" s="4">
        <v>3672.1579999999999</v>
      </c>
      <c r="I15" s="4">
        <v>3672.1579999999999</v>
      </c>
    </row>
    <row r="16" spans="1:9">
      <c r="A16" s="7" t="s">
        <v>10</v>
      </c>
      <c r="B16" s="4">
        <v>19290.412</v>
      </c>
      <c r="C16" s="4">
        <v>19290.412</v>
      </c>
      <c r="D16" s="4">
        <v>22034.955999999998</v>
      </c>
      <c r="E16" s="4">
        <v>22034.955999999998</v>
      </c>
      <c r="F16" s="4">
        <v>22081.973999999998</v>
      </c>
      <c r="G16" s="4">
        <v>22081.973999999998</v>
      </c>
      <c r="H16" s="4">
        <v>22433.264999999999</v>
      </c>
      <c r="I16" s="4">
        <v>22433.264999999999</v>
      </c>
    </row>
    <row r="17" spans="1:9" hidden="1">
      <c r="A17" s="8" t="s">
        <v>25</v>
      </c>
      <c r="B17" s="8"/>
      <c r="C17" s="4"/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</row>
    <row r="18" spans="1:9" hidden="1">
      <c r="A18" s="8" t="s">
        <v>26</v>
      </c>
      <c r="B18" s="8"/>
      <c r="C18" s="5">
        <v>58.834000000000003</v>
      </c>
      <c r="D18">
        <v>792.38</v>
      </c>
      <c r="E18">
        <v>792.38</v>
      </c>
      <c r="F18">
        <v>0</v>
      </c>
      <c r="G18">
        <v>0</v>
      </c>
      <c r="H18">
        <v>0</v>
      </c>
      <c r="I18">
        <v>0</v>
      </c>
    </row>
    <row r="19" spans="1:9" hidden="1">
      <c r="A19" s="8" t="s">
        <v>27</v>
      </c>
      <c r="B19" s="8"/>
      <c r="C19" s="4"/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</row>
    <row r="20" spans="1:9" hidden="1">
      <c r="A20" s="8" t="s">
        <v>28</v>
      </c>
      <c r="B20" s="8"/>
      <c r="C20" s="5">
        <v>8.7289999999999992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</row>
    <row r="21" spans="1:9" hidden="1">
      <c r="A21" s="8" t="s">
        <v>29</v>
      </c>
      <c r="B21" s="8"/>
      <c r="C21" s="5">
        <v>10230.582</v>
      </c>
      <c r="D21">
        <v>11705.901</v>
      </c>
      <c r="E21">
        <v>11705.901</v>
      </c>
      <c r="F21">
        <v>12179.847</v>
      </c>
      <c r="G21">
        <v>12179.847</v>
      </c>
      <c r="H21">
        <v>12483.027</v>
      </c>
      <c r="I21">
        <v>12483.027</v>
      </c>
    </row>
    <row r="22" spans="1:9" hidden="1">
      <c r="A22" s="8" t="s">
        <v>30</v>
      </c>
      <c r="B22" s="8"/>
      <c r="C22" s="5">
        <v>4422.9110000000001</v>
      </c>
      <c r="D22">
        <v>4543.0619999999999</v>
      </c>
      <c r="E22">
        <v>4543.0619999999999</v>
      </c>
      <c r="F22">
        <v>4715.3019999999997</v>
      </c>
      <c r="G22">
        <v>4715.3019999999997</v>
      </c>
      <c r="H22">
        <v>4748.9769999999999</v>
      </c>
      <c r="I22">
        <v>4748.9769999999999</v>
      </c>
    </row>
    <row r="23" spans="1:9" hidden="1">
      <c r="A23" s="8" t="s">
        <v>31</v>
      </c>
      <c r="B23" s="8"/>
      <c r="C23" s="5">
        <v>4569.3559999999998</v>
      </c>
      <c r="D23">
        <v>4993.6130000000003</v>
      </c>
      <c r="E23">
        <v>4993.6130000000003</v>
      </c>
      <c r="F23">
        <v>5186.8249999999998</v>
      </c>
      <c r="G23">
        <v>5186.8249999999998</v>
      </c>
      <c r="H23">
        <v>5201.2610000000004</v>
      </c>
      <c r="I23">
        <v>5201.2610000000004</v>
      </c>
    </row>
    <row r="24" spans="1:9">
      <c r="A24" s="7" t="s">
        <v>11</v>
      </c>
      <c r="B24" s="4">
        <v>7737.5919999999996</v>
      </c>
      <c r="C24" s="4">
        <v>7737.5919999999996</v>
      </c>
      <c r="D24" s="4">
        <v>6644.36</v>
      </c>
      <c r="E24" s="4">
        <v>6644.36</v>
      </c>
      <c r="F24" s="4">
        <v>1202.3779999999999</v>
      </c>
      <c r="G24" s="4">
        <v>1202.3779999999999</v>
      </c>
      <c r="H24" s="4">
        <v>0</v>
      </c>
    </row>
    <row r="25" spans="1:9">
      <c r="A25" s="7" t="s">
        <v>12</v>
      </c>
      <c r="B25" s="4">
        <v>238</v>
      </c>
      <c r="C25" s="4">
        <v>238</v>
      </c>
      <c r="D25" s="4">
        <v>200</v>
      </c>
      <c r="E25" s="4">
        <v>200</v>
      </c>
      <c r="F25" s="4">
        <v>200</v>
      </c>
      <c r="G25" s="4">
        <v>200</v>
      </c>
      <c r="H25" s="4">
        <v>0</v>
      </c>
    </row>
    <row r="26" spans="1:9">
      <c r="A26" s="7" t="s">
        <v>13</v>
      </c>
      <c r="B26" s="7"/>
      <c r="D26">
        <v>0</v>
      </c>
      <c r="E26">
        <v>0</v>
      </c>
      <c r="F26">
        <v>0</v>
      </c>
      <c r="G26">
        <v>0</v>
      </c>
      <c r="H26">
        <v>0</v>
      </c>
    </row>
    <row r="27" spans="1:9">
      <c r="A27" s="7" t="s">
        <v>14</v>
      </c>
      <c r="B27" s="4">
        <v>6237.6570000000002</v>
      </c>
      <c r="C27" s="4">
        <v>6237.6570000000002</v>
      </c>
      <c r="D27" s="4">
        <v>2512.7890000000002</v>
      </c>
      <c r="E27" s="4">
        <v>2512.7890000000002</v>
      </c>
      <c r="F27" s="4">
        <v>0</v>
      </c>
      <c r="G27" s="4">
        <v>0</v>
      </c>
      <c r="H27" s="4">
        <v>505.11599999999999</v>
      </c>
      <c r="I27" s="4">
        <v>10102.311</v>
      </c>
    </row>
    <row r="28" spans="1:9" hidden="1">
      <c r="A28" s="8" t="s">
        <v>15</v>
      </c>
      <c r="B28" s="8"/>
      <c r="C28" s="5">
        <v>1660.9970000000001</v>
      </c>
      <c r="D28">
        <v>399.98899999999998</v>
      </c>
      <c r="E28">
        <v>399.98899999999998</v>
      </c>
      <c r="F28" s="4">
        <v>0</v>
      </c>
      <c r="G28" s="4">
        <v>0</v>
      </c>
      <c r="H28" s="4">
        <v>0</v>
      </c>
      <c r="I28" s="4">
        <v>0</v>
      </c>
    </row>
    <row r="29" spans="1:9" hidden="1">
      <c r="A29" s="8" t="s">
        <v>16</v>
      </c>
      <c r="B29" s="8"/>
      <c r="C29">
        <v>3000</v>
      </c>
      <c r="D29">
        <v>0</v>
      </c>
      <c r="E29">
        <v>0</v>
      </c>
      <c r="F29" s="4">
        <v>0</v>
      </c>
      <c r="G29" s="4">
        <v>0</v>
      </c>
      <c r="H29" s="4">
        <v>0</v>
      </c>
      <c r="I29" s="4">
        <v>0</v>
      </c>
    </row>
    <row r="30" spans="1:9" hidden="1">
      <c r="A30" s="8" t="s">
        <v>17</v>
      </c>
      <c r="B30" s="8"/>
      <c r="C30">
        <v>1500</v>
      </c>
      <c r="D30">
        <v>2000</v>
      </c>
      <c r="E30">
        <v>2000</v>
      </c>
      <c r="F30" s="4">
        <v>0</v>
      </c>
      <c r="G30" s="4">
        <v>0</v>
      </c>
      <c r="H30" s="4">
        <v>0</v>
      </c>
      <c r="I30" s="4">
        <v>0</v>
      </c>
    </row>
    <row r="31" spans="1:9" hidden="1">
      <c r="A31" s="8" t="s">
        <v>18</v>
      </c>
      <c r="B31" s="8"/>
      <c r="C31">
        <v>76.66</v>
      </c>
      <c r="D31">
        <v>112.8</v>
      </c>
      <c r="E31">
        <v>112.8</v>
      </c>
      <c r="F31" s="4">
        <v>0</v>
      </c>
      <c r="G31" s="4">
        <v>0</v>
      </c>
      <c r="H31" s="4">
        <v>0</v>
      </c>
      <c r="I31" s="4">
        <v>0</v>
      </c>
    </row>
    <row r="32" spans="1:9" hidden="1">
      <c r="A32" s="8" t="s">
        <v>45</v>
      </c>
      <c r="B32" s="8"/>
      <c r="F32" s="4"/>
      <c r="G32" s="4"/>
      <c r="H32" s="4">
        <v>505.11599999999999</v>
      </c>
      <c r="I32" s="4">
        <v>9597.1949999999997</v>
      </c>
    </row>
    <row r="33" spans="1:15" ht="21">
      <c r="A33" s="7" t="s">
        <v>19</v>
      </c>
      <c r="B33" s="4">
        <v>11739.934999999999</v>
      </c>
      <c r="C33" s="4">
        <v>11739.934999999999</v>
      </c>
      <c r="D33" s="4">
        <v>10823.208000000001</v>
      </c>
      <c r="E33" s="4">
        <v>10823.208000000001</v>
      </c>
      <c r="F33" s="4">
        <v>9984.1929999999993</v>
      </c>
      <c r="G33" s="4">
        <v>9984.1929999999993</v>
      </c>
      <c r="H33" s="4">
        <v>10163.021000000001</v>
      </c>
      <c r="I33" s="4">
        <v>10163.021000000001</v>
      </c>
      <c r="M33" s="12">
        <v>2019</v>
      </c>
      <c r="N33" s="12">
        <v>2020</v>
      </c>
      <c r="O33" s="12">
        <v>2021</v>
      </c>
    </row>
    <row r="34" spans="1:15" hidden="1">
      <c r="A34" s="6" t="s">
        <v>20</v>
      </c>
      <c r="B34" s="6"/>
      <c r="C34">
        <v>5955.7070000000003</v>
      </c>
      <c r="D34">
        <v>5166.3249999999998</v>
      </c>
      <c r="E34">
        <v>5166.3249999999998</v>
      </c>
      <c r="F34" s="5">
        <v>4763.5259999999998</v>
      </c>
      <c r="G34" s="5">
        <v>4763.5259999999998</v>
      </c>
      <c r="H34" s="5">
        <v>4763.5259999999998</v>
      </c>
      <c r="I34" s="5">
        <v>4763.5259999999998</v>
      </c>
    </row>
    <row r="35" spans="1:15" hidden="1">
      <c r="A35" s="2" t="s">
        <v>21</v>
      </c>
      <c r="B35" s="2"/>
      <c r="C35">
        <v>5784.2280000000001</v>
      </c>
      <c r="D35">
        <v>5656.8829999999998</v>
      </c>
      <c r="E35">
        <v>5656.8829999999998</v>
      </c>
      <c r="F35" s="5">
        <v>5220.6670000000004</v>
      </c>
      <c r="G35" s="5">
        <v>5220.6670000000004</v>
      </c>
      <c r="H35" s="5">
        <v>5399.4949999999999</v>
      </c>
      <c r="I35" s="5">
        <v>5399.4949999999999</v>
      </c>
    </row>
    <row r="36" spans="1:15" hidden="1"/>
    <row r="37" spans="1:15">
      <c r="A37" t="s">
        <v>38</v>
      </c>
      <c r="B37">
        <v>155505.003</v>
      </c>
      <c r="C37" s="9">
        <v>161205.42420000001</v>
      </c>
      <c r="D37">
        <v>156354.807</v>
      </c>
      <c r="E37" s="9">
        <v>156498.807</v>
      </c>
      <c r="F37">
        <v>147658.36799999999</v>
      </c>
      <c r="G37" s="9">
        <v>147802.36799999999</v>
      </c>
      <c r="H37">
        <v>148504.76800000001</v>
      </c>
      <c r="I37" s="9">
        <v>158245.96299999999</v>
      </c>
      <c r="M37">
        <v>4345</v>
      </c>
    </row>
    <row r="38" spans="1:15">
      <c r="A38" t="s">
        <v>37</v>
      </c>
      <c r="B38">
        <v>5278.6001699999997</v>
      </c>
      <c r="D38">
        <v>0</v>
      </c>
      <c r="F38">
        <v>0</v>
      </c>
      <c r="H38">
        <v>0</v>
      </c>
      <c r="M38">
        <v>200</v>
      </c>
    </row>
    <row r="39" spans="1:15">
      <c r="A39" t="s">
        <v>39</v>
      </c>
      <c r="B39">
        <v>421.82105999999999</v>
      </c>
      <c r="D39">
        <v>144</v>
      </c>
      <c r="F39">
        <v>144</v>
      </c>
      <c r="H39">
        <v>9741.1949999999997</v>
      </c>
      <c r="M39" s="11">
        <v>10</v>
      </c>
    </row>
    <row r="40" spans="1:15">
      <c r="A40" t="s">
        <v>40</v>
      </c>
      <c r="B40" s="4">
        <v>161205.42420000001</v>
      </c>
      <c r="D40" s="4">
        <v>156498.807</v>
      </c>
      <c r="F40">
        <v>147802.36799999999</v>
      </c>
      <c r="H40">
        <v>158245.96299999999</v>
      </c>
      <c r="M40" s="11">
        <v>45</v>
      </c>
    </row>
    <row r="41" spans="1:15">
      <c r="M41" s="11">
        <v>670.88599999999997</v>
      </c>
    </row>
    <row r="42" spans="1:15">
      <c r="M42" s="11">
        <v>788</v>
      </c>
    </row>
    <row r="43" spans="1:15">
      <c r="A43" t="s">
        <v>46</v>
      </c>
      <c r="M43" s="11">
        <v>448</v>
      </c>
    </row>
    <row r="44" spans="1:15">
      <c r="M44" s="11">
        <v>1500</v>
      </c>
    </row>
    <row r="45" spans="1:15">
      <c r="M45" s="11">
        <v>76.66</v>
      </c>
      <c r="N45">
        <v>4345</v>
      </c>
    </row>
    <row r="46" spans="1:15">
      <c r="M46" s="11">
        <v>5955.7969999999996</v>
      </c>
      <c r="N46">
        <v>2000</v>
      </c>
      <c r="O46">
        <v>20436.890530000001</v>
      </c>
    </row>
    <row r="47" spans="1:15" ht="15.75">
      <c r="L47" t="s">
        <v>72</v>
      </c>
      <c r="M47" s="11">
        <v>14039.343000000001</v>
      </c>
      <c r="N47">
        <v>6345</v>
      </c>
      <c r="O47" s="10">
        <v>20436.890530000001</v>
      </c>
    </row>
    <row r="50" spans="13:15">
      <c r="M50" s="11"/>
      <c r="O50">
        <v>40821.233500000002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Z230"/>
  <sheetViews>
    <sheetView tabSelected="1" view="pageBreakPreview" zoomScale="130" zoomScaleNormal="100" zoomScaleSheetLayoutView="130" workbookViewId="0">
      <pane xSplit="6" ySplit="12" topLeftCell="G189" activePane="bottomRight" state="frozen"/>
      <selection pane="topRight" activeCell="G1" sqref="G1"/>
      <selection pane="bottomLeft" activeCell="A13" sqref="A13"/>
      <selection pane="bottomRight" activeCell="I69" sqref="I69"/>
    </sheetView>
  </sheetViews>
  <sheetFormatPr defaultColWidth="9" defaultRowHeight="12.75"/>
  <cols>
    <col min="1" max="1" width="5" style="68" customWidth="1"/>
    <col min="2" max="2" width="34" style="35" customWidth="1"/>
    <col min="3" max="3" width="7.85546875" style="35" customWidth="1"/>
    <col min="4" max="4" width="29.42578125" style="35" customWidth="1"/>
    <col min="5" max="5" width="24.85546875" style="35" customWidth="1"/>
    <col min="6" max="6" width="16" style="69" customWidth="1"/>
    <col min="7" max="7" width="14.42578125" style="35" customWidth="1"/>
    <col min="8" max="8" width="13.140625" style="70" customWidth="1"/>
    <col min="9" max="10" width="13.42578125" style="70" customWidth="1"/>
    <col min="11" max="11" width="14.42578125" style="72" customWidth="1"/>
    <col min="12" max="51" width="9" style="34"/>
    <col min="52" max="16384" width="9" style="35"/>
  </cols>
  <sheetData>
    <row r="1" spans="1:52" ht="13.5" customHeight="1">
      <c r="A1" s="32"/>
      <c r="B1" s="32"/>
      <c r="C1" s="32"/>
      <c r="D1" s="32"/>
      <c r="E1" s="32"/>
      <c r="F1" s="33"/>
      <c r="G1" s="106" t="s">
        <v>171</v>
      </c>
      <c r="H1" s="106"/>
      <c r="I1" s="106"/>
      <c r="J1" s="106"/>
      <c r="K1" s="106"/>
    </row>
    <row r="2" spans="1:52" ht="16.350000000000001" customHeight="1">
      <c r="A2" s="32"/>
      <c r="B2" s="32"/>
      <c r="C2" s="32"/>
      <c r="D2" s="32"/>
      <c r="E2" s="32"/>
      <c r="F2" s="33"/>
      <c r="G2" s="106"/>
      <c r="H2" s="106"/>
      <c r="I2" s="106"/>
      <c r="J2" s="106"/>
      <c r="K2" s="106"/>
    </row>
    <row r="3" spans="1:52" ht="27.75" customHeight="1">
      <c r="A3" s="32"/>
      <c r="B3" s="32"/>
      <c r="C3" s="32"/>
      <c r="D3" s="32"/>
      <c r="E3" s="32"/>
      <c r="F3" s="33"/>
      <c r="G3" s="106"/>
      <c r="H3" s="106"/>
      <c r="I3" s="106"/>
      <c r="J3" s="106"/>
      <c r="K3" s="106"/>
    </row>
    <row r="4" spans="1:52" ht="14.25" customHeight="1">
      <c r="A4" s="32"/>
      <c r="B4" s="32"/>
      <c r="C4" s="32"/>
      <c r="D4" s="32"/>
      <c r="E4" s="32"/>
      <c r="F4" s="33"/>
      <c r="G4" s="32"/>
      <c r="H4" s="33"/>
      <c r="I4" s="33"/>
      <c r="J4" s="33"/>
      <c r="K4" s="71"/>
    </row>
    <row r="5" spans="1:52" ht="13.7" customHeight="1">
      <c r="A5" s="107" t="s">
        <v>78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52">
      <c r="A6" s="107"/>
      <c r="B6" s="107"/>
      <c r="C6" s="107"/>
      <c r="D6" s="107"/>
      <c r="E6" s="107"/>
      <c r="F6" s="107"/>
      <c r="G6" s="107"/>
      <c r="H6" s="107"/>
      <c r="I6" s="107"/>
      <c r="J6" s="107"/>
      <c r="K6" s="107"/>
    </row>
    <row r="7" spans="1:52">
      <c r="A7" s="107"/>
      <c r="B7" s="107"/>
      <c r="C7" s="107"/>
      <c r="D7" s="107"/>
      <c r="E7" s="107"/>
      <c r="F7" s="107"/>
      <c r="G7" s="107"/>
      <c r="H7" s="107"/>
      <c r="I7" s="107"/>
      <c r="J7" s="107"/>
      <c r="K7" s="107"/>
    </row>
    <row r="8" spans="1:52" ht="14.25" customHeight="1">
      <c r="A8" s="129" t="s">
        <v>48</v>
      </c>
      <c r="B8" s="129" t="s">
        <v>49</v>
      </c>
      <c r="C8" s="129" t="s">
        <v>50</v>
      </c>
      <c r="D8" s="129" t="s">
        <v>51</v>
      </c>
      <c r="E8" s="129" t="s">
        <v>52</v>
      </c>
      <c r="F8" s="129" t="s">
        <v>53</v>
      </c>
      <c r="G8" s="99" t="s">
        <v>77</v>
      </c>
      <c r="H8" s="100"/>
      <c r="I8" s="100"/>
      <c r="J8" s="100"/>
      <c r="K8" s="100"/>
    </row>
    <row r="9" spans="1:52" ht="0.75" customHeight="1">
      <c r="A9" s="99"/>
      <c r="B9" s="99"/>
      <c r="C9" s="99"/>
      <c r="D9" s="99"/>
      <c r="E9" s="99"/>
      <c r="F9" s="99"/>
      <c r="G9" s="36"/>
      <c r="H9" s="37"/>
      <c r="I9" s="37"/>
      <c r="J9" s="33"/>
    </row>
    <row r="10" spans="1:52" s="32" customFormat="1" ht="14.25" customHeight="1">
      <c r="A10" s="99"/>
      <c r="B10" s="99"/>
      <c r="C10" s="99"/>
      <c r="D10" s="99"/>
      <c r="E10" s="99"/>
      <c r="F10" s="99"/>
      <c r="G10" s="129" t="s">
        <v>54</v>
      </c>
      <c r="H10" s="129" t="s">
        <v>71</v>
      </c>
      <c r="I10" s="129" t="s">
        <v>74</v>
      </c>
      <c r="J10" s="128" t="s">
        <v>122</v>
      </c>
      <c r="K10" s="101" t="s">
        <v>154</v>
      </c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</row>
    <row r="11" spans="1:52" s="32" customFormat="1" ht="78.75" customHeight="1">
      <c r="A11" s="130"/>
      <c r="B11" s="130"/>
      <c r="C11" s="130"/>
      <c r="D11" s="130"/>
      <c r="E11" s="130"/>
      <c r="F11" s="130"/>
      <c r="G11" s="99"/>
      <c r="H11" s="99"/>
      <c r="I11" s="99"/>
      <c r="J11" s="128"/>
      <c r="K11" s="102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</row>
    <row r="12" spans="1:52" s="39" customFormat="1" ht="11.25">
      <c r="A12" s="20">
        <v>1</v>
      </c>
      <c r="B12" s="20">
        <v>2</v>
      </c>
      <c r="C12" s="20">
        <v>3</v>
      </c>
      <c r="D12" s="20">
        <v>4</v>
      </c>
      <c r="E12" s="20">
        <v>5</v>
      </c>
      <c r="F12" s="21">
        <v>6</v>
      </c>
      <c r="G12" s="20">
        <v>7</v>
      </c>
      <c r="H12" s="22">
        <v>8</v>
      </c>
      <c r="I12" s="22">
        <v>9</v>
      </c>
      <c r="J12" s="22">
        <v>10</v>
      </c>
      <c r="K12" s="75">
        <v>11</v>
      </c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  <c r="AF12" s="38"/>
      <c r="AG12" s="38"/>
      <c r="AH12" s="38"/>
      <c r="AI12" s="38"/>
      <c r="AJ12" s="38"/>
      <c r="AK12" s="38"/>
      <c r="AL12" s="38"/>
      <c r="AM12" s="38"/>
      <c r="AN12" s="38"/>
      <c r="AO12" s="38"/>
      <c r="AP12" s="38"/>
      <c r="AQ12" s="38"/>
      <c r="AR12" s="38"/>
      <c r="AS12" s="38"/>
      <c r="AT12" s="38"/>
      <c r="AU12" s="38"/>
      <c r="AV12" s="38"/>
      <c r="AW12" s="38"/>
      <c r="AX12" s="38"/>
      <c r="AY12" s="38"/>
    </row>
    <row r="13" spans="1:52" s="45" customFormat="1" ht="15.6" customHeight="1">
      <c r="A13" s="103" t="s">
        <v>55</v>
      </c>
      <c r="B13" s="93" t="s">
        <v>80</v>
      </c>
      <c r="C13" s="103" t="s">
        <v>160</v>
      </c>
      <c r="D13" s="93" t="s">
        <v>109</v>
      </c>
      <c r="E13" s="25" t="s">
        <v>47</v>
      </c>
      <c r="F13" s="13">
        <f>F18+F23+F28+F33+F38+F43+F48+F53</f>
        <v>456620.77125999995</v>
      </c>
      <c r="G13" s="14">
        <f>G18+G23+G28+G33+G38+G43+G48</f>
        <v>83229.998100000012</v>
      </c>
      <c r="H13" s="14">
        <f t="shared" ref="H13" si="0">H18+H23+H28+H33+H38+H43+H48</f>
        <v>88103.18</v>
      </c>
      <c r="I13" s="14">
        <f t="shared" ref="I13:J16" si="1">I18+I23+I28+I33+I38+I43+I48+I53</f>
        <v>93351.175159999984</v>
      </c>
      <c r="J13" s="14">
        <f t="shared" si="1"/>
        <v>93778.83</v>
      </c>
      <c r="K13" s="73">
        <f>K18+K23+K28+K33+K38+K43+K48</f>
        <v>98157.588000000003</v>
      </c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  <c r="AP13" s="40"/>
      <c r="AQ13" s="41"/>
      <c r="AR13" s="42"/>
      <c r="AS13" s="42"/>
      <c r="AT13" s="42"/>
      <c r="AU13" s="42"/>
      <c r="AV13" s="42"/>
      <c r="AW13" s="42"/>
      <c r="AX13" s="42"/>
      <c r="AY13" s="43"/>
      <c r="AZ13" s="44"/>
    </row>
    <row r="14" spans="1:52" s="45" customFormat="1" ht="14.25" customHeight="1">
      <c r="A14" s="104"/>
      <c r="B14" s="94"/>
      <c r="C14" s="104"/>
      <c r="D14" s="94"/>
      <c r="E14" s="25" t="s">
        <v>56</v>
      </c>
      <c r="F14" s="13">
        <f>+G14+H14+I14+J14+K14</f>
        <v>903.1</v>
      </c>
      <c r="G14" s="14">
        <f t="shared" ref="G14:K14" si="2">G19+G24+G29+G34+G39+G44+G49</f>
        <v>0</v>
      </c>
      <c r="H14" s="14">
        <f t="shared" si="2"/>
        <v>0</v>
      </c>
      <c r="I14" s="14">
        <f t="shared" si="1"/>
        <v>903.1</v>
      </c>
      <c r="J14" s="14">
        <f t="shared" si="1"/>
        <v>0</v>
      </c>
      <c r="K14" s="78">
        <f t="shared" si="2"/>
        <v>0</v>
      </c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  <c r="AP14" s="40"/>
      <c r="AQ14" s="41"/>
      <c r="AR14" s="42"/>
      <c r="AS14" s="42"/>
      <c r="AT14" s="42"/>
      <c r="AU14" s="42"/>
      <c r="AV14" s="42"/>
      <c r="AW14" s="42"/>
      <c r="AX14" s="42"/>
      <c r="AY14" s="43"/>
      <c r="AZ14" s="44"/>
    </row>
    <row r="15" spans="1:52" s="45" customFormat="1">
      <c r="A15" s="104"/>
      <c r="B15" s="94"/>
      <c r="C15" s="104"/>
      <c r="D15" s="94"/>
      <c r="E15" s="25" t="s">
        <v>57</v>
      </c>
      <c r="F15" s="13">
        <f>G15+H15+I15+J15+K15</f>
        <v>637.41867999999999</v>
      </c>
      <c r="G15" s="14">
        <f t="shared" ref="G15:K15" si="3">G20+G25+G30+G35+G40+G45+G50</f>
        <v>122.6371</v>
      </c>
      <c r="H15" s="14">
        <f t="shared" si="3"/>
        <v>116.25</v>
      </c>
      <c r="I15" s="14">
        <f>I20+I25+I30+I35+I40+I45+I50+I55</f>
        <v>164.53157999999999</v>
      </c>
      <c r="J15" s="14">
        <f t="shared" si="1"/>
        <v>117</v>
      </c>
      <c r="K15" s="73">
        <f t="shared" si="3"/>
        <v>117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1"/>
      <c r="AR15" s="42"/>
      <c r="AS15" s="42"/>
      <c r="AT15" s="42"/>
      <c r="AU15" s="42"/>
      <c r="AV15" s="42"/>
      <c r="AW15" s="42"/>
      <c r="AX15" s="42"/>
      <c r="AY15" s="43"/>
      <c r="AZ15" s="44"/>
    </row>
    <row r="16" spans="1:52" s="45" customFormat="1" ht="14.25" customHeight="1">
      <c r="A16" s="104"/>
      <c r="B16" s="94"/>
      <c r="C16" s="104"/>
      <c r="D16" s="94"/>
      <c r="E16" s="25" t="s">
        <v>58</v>
      </c>
      <c r="F16" s="13">
        <f>G16+H16+I16+J16+K16</f>
        <v>455080.25257999997</v>
      </c>
      <c r="G16" s="14">
        <f t="shared" ref="G16:K16" si="4">G21+G26+G31+G36+G41+G46+G51</f>
        <v>83107.361000000004</v>
      </c>
      <c r="H16" s="14">
        <f t="shared" si="4"/>
        <v>87986.93</v>
      </c>
      <c r="I16" s="14">
        <f>I21+I26+I31+I36+I41+I46+I51+I56</f>
        <v>92283.543579999983</v>
      </c>
      <c r="J16" s="14">
        <f t="shared" si="1"/>
        <v>93661.83</v>
      </c>
      <c r="K16" s="73">
        <f t="shared" si="4"/>
        <v>98040.588000000003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1"/>
      <c r="AR16" s="42"/>
      <c r="AS16" s="42"/>
      <c r="AT16" s="42"/>
      <c r="AU16" s="42"/>
      <c r="AV16" s="42"/>
      <c r="AW16" s="42"/>
      <c r="AX16" s="42"/>
      <c r="AY16" s="43"/>
      <c r="AZ16" s="44"/>
    </row>
    <row r="17" spans="1:52" s="50" customFormat="1" ht="14.25" customHeight="1">
      <c r="A17" s="105"/>
      <c r="B17" s="95"/>
      <c r="C17" s="105"/>
      <c r="D17" s="95"/>
      <c r="E17" s="30" t="s">
        <v>59</v>
      </c>
      <c r="F17" s="13">
        <f>G17+H17+I17+J17+K17</f>
        <v>0</v>
      </c>
      <c r="G17" s="14">
        <f t="shared" ref="G17:K17" si="5">G22+G27+G32+G37+G42+G47+G52</f>
        <v>0</v>
      </c>
      <c r="H17" s="14">
        <f t="shared" si="5"/>
        <v>0</v>
      </c>
      <c r="I17" s="14">
        <f t="shared" si="5"/>
        <v>0</v>
      </c>
      <c r="J17" s="14">
        <f t="shared" si="5"/>
        <v>0</v>
      </c>
      <c r="K17" s="78">
        <f t="shared" si="5"/>
        <v>0</v>
      </c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46"/>
      <c r="AR17" s="47"/>
      <c r="AS17" s="47"/>
      <c r="AT17" s="47"/>
      <c r="AU17" s="47"/>
      <c r="AV17" s="47"/>
      <c r="AW17" s="47"/>
      <c r="AX17" s="47"/>
      <c r="AY17" s="48"/>
      <c r="AZ17" s="49"/>
    </row>
    <row r="18" spans="1:52" s="50" customFormat="1" ht="13.7" customHeight="1">
      <c r="A18" s="93" t="s">
        <v>60</v>
      </c>
      <c r="B18" s="96" t="s">
        <v>130</v>
      </c>
      <c r="C18" s="103" t="s">
        <v>95</v>
      </c>
      <c r="D18" s="93" t="s">
        <v>110</v>
      </c>
      <c r="E18" s="25" t="s">
        <v>47</v>
      </c>
      <c r="F18" s="13">
        <f>G18+H18+I18+J18+K18+K18</f>
        <v>1724.59</v>
      </c>
      <c r="G18" s="14">
        <f t="shared" ref="G18:I18" si="6">G19+G20+G21+G22</f>
        <v>443.25</v>
      </c>
      <c r="H18" s="14">
        <f t="shared" si="6"/>
        <v>1281.3399999999999</v>
      </c>
      <c r="I18" s="14">
        <f t="shared" si="6"/>
        <v>0</v>
      </c>
      <c r="J18" s="14">
        <f t="shared" ref="J18:K18" si="7">J19+J20+J21+J22</f>
        <v>0</v>
      </c>
      <c r="K18" s="78">
        <f t="shared" si="7"/>
        <v>0</v>
      </c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46"/>
      <c r="AR18" s="47"/>
      <c r="AS18" s="47"/>
      <c r="AT18" s="47"/>
      <c r="AU18" s="47"/>
      <c r="AV18" s="47"/>
      <c r="AW18" s="47"/>
      <c r="AX18" s="47"/>
      <c r="AY18" s="48"/>
      <c r="AZ18" s="49"/>
    </row>
    <row r="19" spans="1:52" s="50" customFormat="1" ht="15" customHeight="1">
      <c r="A19" s="94"/>
      <c r="B19" s="97"/>
      <c r="C19" s="104"/>
      <c r="D19" s="94"/>
      <c r="E19" s="25" t="s">
        <v>56</v>
      </c>
      <c r="F19" s="13">
        <f t="shared" ref="F19:F27" si="8">G19+H19+I19+J19+K19</f>
        <v>0</v>
      </c>
      <c r="G19" s="16">
        <v>0</v>
      </c>
      <c r="H19" s="16">
        <v>0</v>
      </c>
      <c r="I19" s="16">
        <v>0</v>
      </c>
      <c r="J19" s="16">
        <v>0</v>
      </c>
      <c r="K19" s="76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46"/>
      <c r="AR19" s="47"/>
      <c r="AS19" s="47"/>
      <c r="AT19" s="47"/>
      <c r="AU19" s="47"/>
      <c r="AV19" s="47"/>
      <c r="AW19" s="47"/>
      <c r="AX19" s="47"/>
      <c r="AY19" s="48"/>
      <c r="AZ19" s="49"/>
    </row>
    <row r="20" spans="1:52" s="50" customFormat="1" ht="15" customHeight="1">
      <c r="A20" s="94"/>
      <c r="B20" s="97"/>
      <c r="C20" s="104"/>
      <c r="D20" s="94"/>
      <c r="E20" s="25" t="s">
        <v>57</v>
      </c>
      <c r="F20" s="13">
        <f t="shared" si="8"/>
        <v>0</v>
      </c>
      <c r="G20" s="16">
        <v>0</v>
      </c>
      <c r="H20" s="16">
        <v>0</v>
      </c>
      <c r="I20" s="16">
        <v>0</v>
      </c>
      <c r="J20" s="16">
        <v>0</v>
      </c>
      <c r="K20" s="76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46"/>
      <c r="AR20" s="47"/>
      <c r="AS20" s="47"/>
      <c r="AT20" s="47"/>
      <c r="AU20" s="47"/>
      <c r="AV20" s="47"/>
      <c r="AW20" s="47"/>
      <c r="AX20" s="47"/>
      <c r="AY20" s="48"/>
      <c r="AZ20" s="49"/>
    </row>
    <row r="21" spans="1:52" s="50" customFormat="1" ht="15" customHeight="1">
      <c r="A21" s="94"/>
      <c r="B21" s="97"/>
      <c r="C21" s="104"/>
      <c r="D21" s="94"/>
      <c r="E21" s="18" t="s">
        <v>58</v>
      </c>
      <c r="F21" s="13">
        <f t="shared" si="8"/>
        <v>1724.59</v>
      </c>
      <c r="G21" s="27">
        <v>443.25</v>
      </c>
      <c r="H21" s="17">
        <v>1281.3399999999999</v>
      </c>
      <c r="I21" s="16">
        <v>0</v>
      </c>
      <c r="J21" s="16">
        <v>0</v>
      </c>
      <c r="K21" s="76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46"/>
      <c r="AR21" s="47"/>
      <c r="AS21" s="47"/>
      <c r="AT21" s="47"/>
      <c r="AU21" s="47"/>
      <c r="AV21" s="47"/>
      <c r="AW21" s="47"/>
      <c r="AX21" s="47"/>
      <c r="AY21" s="48"/>
      <c r="AZ21" s="49"/>
    </row>
    <row r="22" spans="1:52" s="50" customFormat="1" ht="12.2" customHeight="1">
      <c r="A22" s="95"/>
      <c r="B22" s="98"/>
      <c r="C22" s="105"/>
      <c r="D22" s="95"/>
      <c r="E22" s="30" t="s">
        <v>59</v>
      </c>
      <c r="F22" s="13">
        <f t="shared" si="8"/>
        <v>0</v>
      </c>
      <c r="G22" s="15">
        <v>0</v>
      </c>
      <c r="H22" s="15">
        <v>0</v>
      </c>
      <c r="I22" s="15">
        <v>0</v>
      </c>
      <c r="J22" s="15">
        <v>0</v>
      </c>
      <c r="K22" s="76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46"/>
      <c r="AR22" s="47"/>
      <c r="AS22" s="47"/>
      <c r="AT22" s="47"/>
      <c r="AU22" s="47"/>
      <c r="AV22" s="47"/>
      <c r="AW22" s="47"/>
      <c r="AX22" s="47"/>
      <c r="AY22" s="48"/>
      <c r="AZ22" s="49"/>
    </row>
    <row r="23" spans="1:52" s="50" customFormat="1" ht="13.7" customHeight="1">
      <c r="A23" s="93" t="s">
        <v>61</v>
      </c>
      <c r="B23" s="96" t="s">
        <v>142</v>
      </c>
      <c r="C23" s="103" t="s">
        <v>95</v>
      </c>
      <c r="D23" s="93" t="s">
        <v>148</v>
      </c>
      <c r="E23" s="25" t="s">
        <v>47</v>
      </c>
      <c r="F23" s="13">
        <f t="shared" si="8"/>
        <v>7608.3779999999997</v>
      </c>
      <c r="G23" s="14">
        <f t="shared" ref="G23:I23" si="9">G24+G25+G26+G27</f>
        <v>3124</v>
      </c>
      <c r="H23" s="14">
        <f t="shared" si="9"/>
        <v>4313.3779999999997</v>
      </c>
      <c r="I23" s="14">
        <f t="shared" si="9"/>
        <v>171</v>
      </c>
      <c r="J23" s="14">
        <f t="shared" ref="J23:K23" si="10">J24+J25+J26+J27</f>
        <v>0</v>
      </c>
      <c r="K23" s="78">
        <f t="shared" si="10"/>
        <v>0</v>
      </c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46"/>
      <c r="AR23" s="47"/>
      <c r="AS23" s="47"/>
      <c r="AT23" s="47"/>
      <c r="AU23" s="47"/>
      <c r="AV23" s="47"/>
      <c r="AW23" s="47"/>
      <c r="AX23" s="47"/>
      <c r="AY23" s="48"/>
      <c r="AZ23" s="49"/>
    </row>
    <row r="24" spans="1:52" s="50" customFormat="1" ht="15" customHeight="1">
      <c r="A24" s="94"/>
      <c r="B24" s="97"/>
      <c r="C24" s="104"/>
      <c r="D24" s="94"/>
      <c r="E24" s="25" t="s">
        <v>56</v>
      </c>
      <c r="F24" s="13">
        <f t="shared" si="8"/>
        <v>0</v>
      </c>
      <c r="G24" s="16">
        <v>0</v>
      </c>
      <c r="H24" s="16">
        <v>0</v>
      </c>
      <c r="I24" s="16">
        <v>0</v>
      </c>
      <c r="J24" s="16">
        <v>0</v>
      </c>
      <c r="K24" s="76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46"/>
      <c r="AR24" s="47"/>
      <c r="AS24" s="47"/>
      <c r="AT24" s="47"/>
      <c r="AU24" s="47"/>
      <c r="AV24" s="47"/>
      <c r="AW24" s="47"/>
      <c r="AX24" s="47"/>
      <c r="AY24" s="48"/>
      <c r="AZ24" s="49"/>
    </row>
    <row r="25" spans="1:52" s="50" customFormat="1" ht="15" customHeight="1">
      <c r="A25" s="94"/>
      <c r="B25" s="97"/>
      <c r="C25" s="104"/>
      <c r="D25" s="94"/>
      <c r="E25" s="25" t="s">
        <v>57</v>
      </c>
      <c r="F25" s="13">
        <f t="shared" si="8"/>
        <v>0</v>
      </c>
      <c r="G25" s="16">
        <v>0</v>
      </c>
      <c r="H25" s="16">
        <v>0</v>
      </c>
      <c r="I25" s="16">
        <v>0</v>
      </c>
      <c r="J25" s="16">
        <v>0</v>
      </c>
      <c r="K25" s="76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46"/>
      <c r="AR25" s="47"/>
      <c r="AS25" s="47"/>
      <c r="AT25" s="47"/>
      <c r="AU25" s="47"/>
      <c r="AV25" s="47"/>
      <c r="AW25" s="47"/>
      <c r="AX25" s="47"/>
      <c r="AY25" s="48"/>
      <c r="AZ25" s="49"/>
    </row>
    <row r="26" spans="1:52" s="50" customFormat="1" ht="15" customHeight="1">
      <c r="A26" s="94"/>
      <c r="B26" s="97"/>
      <c r="C26" s="104"/>
      <c r="D26" s="94"/>
      <c r="E26" s="18" t="s">
        <v>58</v>
      </c>
      <c r="F26" s="13">
        <f t="shared" si="8"/>
        <v>7608.3779999999997</v>
      </c>
      <c r="G26" s="17">
        <v>3124</v>
      </c>
      <c r="H26" s="17">
        <v>4313.3779999999997</v>
      </c>
      <c r="I26" s="16">
        <v>171</v>
      </c>
      <c r="J26" s="16">
        <v>0</v>
      </c>
      <c r="K26" s="76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46"/>
      <c r="AR26" s="47"/>
      <c r="AS26" s="47"/>
      <c r="AT26" s="47"/>
      <c r="AU26" s="47"/>
      <c r="AV26" s="47"/>
      <c r="AW26" s="47"/>
      <c r="AX26" s="47"/>
      <c r="AY26" s="48"/>
      <c r="AZ26" s="49"/>
    </row>
    <row r="27" spans="1:52" s="50" customFormat="1" ht="18.399999999999999" customHeight="1">
      <c r="A27" s="95"/>
      <c r="B27" s="98"/>
      <c r="C27" s="105"/>
      <c r="D27" s="95"/>
      <c r="E27" s="30" t="s">
        <v>59</v>
      </c>
      <c r="F27" s="13">
        <f t="shared" si="8"/>
        <v>0</v>
      </c>
      <c r="G27" s="15">
        <v>0</v>
      </c>
      <c r="H27" s="15">
        <v>0</v>
      </c>
      <c r="I27" s="15">
        <v>0</v>
      </c>
      <c r="J27" s="15">
        <v>0</v>
      </c>
      <c r="K27" s="76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46"/>
      <c r="AR27" s="47"/>
      <c r="AS27" s="47"/>
      <c r="AT27" s="47"/>
      <c r="AU27" s="47"/>
      <c r="AV27" s="47"/>
      <c r="AW27" s="47"/>
      <c r="AX27" s="47"/>
      <c r="AY27" s="48"/>
      <c r="AZ27" s="49"/>
    </row>
    <row r="28" spans="1:52" s="45" customFormat="1" ht="15.6" customHeight="1">
      <c r="A28" s="93" t="s">
        <v>62</v>
      </c>
      <c r="B28" s="96" t="s">
        <v>141</v>
      </c>
      <c r="C28" s="103" t="s">
        <v>161</v>
      </c>
      <c r="D28" s="93" t="s">
        <v>88</v>
      </c>
      <c r="E28" s="25" t="s">
        <v>47</v>
      </c>
      <c r="F28" s="13">
        <f>G28+H28+I28+J28+K28</f>
        <v>21067.43</v>
      </c>
      <c r="G28" s="14">
        <f t="shared" ref="G28:I28" si="11">G29+G30+G31+G32</f>
        <v>3457.873</v>
      </c>
      <c r="H28" s="14">
        <f t="shared" si="11"/>
        <v>3701.5279999999998</v>
      </c>
      <c r="I28" s="14">
        <f t="shared" si="11"/>
        <v>4437.5780000000004</v>
      </c>
      <c r="J28" s="14">
        <f t="shared" ref="J28:K28" si="12">J29+J30+J31+J32</f>
        <v>4668.0159999999996</v>
      </c>
      <c r="K28" s="73">
        <f t="shared" si="12"/>
        <v>4802.4350000000004</v>
      </c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1"/>
      <c r="AR28" s="42"/>
      <c r="AS28" s="42"/>
      <c r="AT28" s="42"/>
      <c r="AU28" s="42"/>
      <c r="AV28" s="42"/>
      <c r="AW28" s="42"/>
      <c r="AX28" s="42"/>
      <c r="AY28" s="43"/>
      <c r="AZ28" s="44"/>
    </row>
    <row r="29" spans="1:52" s="45" customFormat="1">
      <c r="A29" s="94"/>
      <c r="B29" s="97"/>
      <c r="C29" s="104"/>
      <c r="D29" s="94"/>
      <c r="E29" s="25" t="s">
        <v>56</v>
      </c>
      <c r="F29" s="13">
        <f>G29+H29+I29+J29+K29</f>
        <v>0</v>
      </c>
      <c r="G29" s="16">
        <v>0</v>
      </c>
      <c r="H29" s="16">
        <v>0</v>
      </c>
      <c r="I29" s="16">
        <v>0</v>
      </c>
      <c r="J29" s="16">
        <v>0</v>
      </c>
      <c r="K29" s="76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  <c r="AO29" s="40"/>
      <c r="AP29" s="40"/>
      <c r="AQ29" s="41"/>
      <c r="AR29" s="42"/>
      <c r="AS29" s="42"/>
      <c r="AT29" s="42"/>
      <c r="AU29" s="42"/>
      <c r="AV29" s="42"/>
      <c r="AW29" s="42"/>
      <c r="AX29" s="42"/>
      <c r="AY29" s="43"/>
      <c r="AZ29" s="44"/>
    </row>
    <row r="30" spans="1:52" s="45" customFormat="1">
      <c r="A30" s="94"/>
      <c r="B30" s="97"/>
      <c r="C30" s="104"/>
      <c r="D30" s="94"/>
      <c r="E30" s="25" t="s">
        <v>57</v>
      </c>
      <c r="F30" s="13">
        <f t="shared" ref="F30" si="13">G30+H30+I30+J30</f>
        <v>0</v>
      </c>
      <c r="G30" s="16">
        <v>0</v>
      </c>
      <c r="H30" s="16">
        <v>0</v>
      </c>
      <c r="I30" s="16">
        <v>0</v>
      </c>
      <c r="J30" s="16">
        <v>0</v>
      </c>
      <c r="K30" s="76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1"/>
      <c r="AR30" s="42"/>
      <c r="AS30" s="42"/>
      <c r="AT30" s="42"/>
      <c r="AU30" s="42"/>
      <c r="AV30" s="42"/>
      <c r="AW30" s="42"/>
      <c r="AX30" s="42"/>
      <c r="AY30" s="43"/>
      <c r="AZ30" s="44"/>
    </row>
    <row r="31" spans="1:52" s="45" customFormat="1" ht="14.25" customHeight="1">
      <c r="A31" s="94"/>
      <c r="B31" s="97"/>
      <c r="C31" s="104"/>
      <c r="D31" s="94"/>
      <c r="E31" s="18" t="s">
        <v>58</v>
      </c>
      <c r="F31" s="13">
        <f t="shared" ref="F31:F74" si="14">G31+H31+I31+J31+K31</f>
        <v>21067.43</v>
      </c>
      <c r="G31" s="17">
        <v>3457.873</v>
      </c>
      <c r="H31" s="17">
        <f>3701.528</f>
        <v>3701.5279999999998</v>
      </c>
      <c r="I31" s="16">
        <v>4437.5780000000004</v>
      </c>
      <c r="J31" s="16">
        <v>4668.0159999999996</v>
      </c>
      <c r="K31" s="76">
        <v>4802.4350000000004</v>
      </c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1"/>
      <c r="AR31" s="42"/>
      <c r="AS31" s="42"/>
      <c r="AT31" s="42"/>
      <c r="AU31" s="42"/>
      <c r="AV31" s="42"/>
      <c r="AW31" s="42"/>
      <c r="AX31" s="42"/>
      <c r="AY31" s="43"/>
      <c r="AZ31" s="44"/>
    </row>
    <row r="32" spans="1:52" s="50" customFormat="1" ht="15.6" customHeight="1">
      <c r="A32" s="95"/>
      <c r="B32" s="98"/>
      <c r="C32" s="105"/>
      <c r="D32" s="95"/>
      <c r="E32" s="30" t="s">
        <v>59</v>
      </c>
      <c r="F32" s="13">
        <f t="shared" si="14"/>
        <v>0</v>
      </c>
      <c r="G32" s="15">
        <v>0</v>
      </c>
      <c r="H32" s="15">
        <v>0</v>
      </c>
      <c r="I32" s="15">
        <v>0</v>
      </c>
      <c r="J32" s="15">
        <v>0</v>
      </c>
      <c r="K32" s="76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46"/>
      <c r="AR32" s="47"/>
      <c r="AS32" s="47"/>
      <c r="AT32" s="47"/>
      <c r="AU32" s="47"/>
      <c r="AV32" s="47"/>
      <c r="AW32" s="47"/>
      <c r="AX32" s="47"/>
      <c r="AY32" s="48"/>
      <c r="AZ32" s="49"/>
    </row>
    <row r="33" spans="1:52" s="45" customFormat="1" ht="15.6" customHeight="1">
      <c r="A33" s="93" t="s">
        <v>63</v>
      </c>
      <c r="B33" s="96" t="s">
        <v>131</v>
      </c>
      <c r="C33" s="103" t="s">
        <v>162</v>
      </c>
      <c r="D33" s="93" t="s">
        <v>99</v>
      </c>
      <c r="E33" s="25" t="s">
        <v>47</v>
      </c>
      <c r="F33" s="13">
        <f t="shared" si="14"/>
        <v>302523.02600000001</v>
      </c>
      <c r="G33" s="14">
        <f t="shared" ref="G33:I33" si="15">G34+G35+G36+G37</f>
        <v>54060.3</v>
      </c>
      <c r="H33" s="14">
        <f t="shared" si="15"/>
        <v>55698.098999999995</v>
      </c>
      <c r="I33" s="14">
        <f t="shared" si="15"/>
        <v>63143.381999999998</v>
      </c>
      <c r="J33" s="14">
        <f t="shared" ref="J33:K33" si="16">J34+J35+J36+J37</f>
        <v>63057.133999999998</v>
      </c>
      <c r="K33" s="73">
        <f t="shared" si="16"/>
        <v>66564.111000000004</v>
      </c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40"/>
      <c r="AH33" s="40"/>
      <c r="AI33" s="40"/>
      <c r="AJ33" s="40"/>
      <c r="AK33" s="40"/>
      <c r="AL33" s="40"/>
      <c r="AM33" s="40"/>
      <c r="AN33" s="40"/>
      <c r="AO33" s="40"/>
      <c r="AP33" s="40"/>
      <c r="AQ33" s="41"/>
      <c r="AR33" s="42"/>
      <c r="AS33" s="42"/>
      <c r="AT33" s="42"/>
      <c r="AU33" s="42"/>
      <c r="AV33" s="42"/>
      <c r="AW33" s="42"/>
      <c r="AX33" s="42"/>
      <c r="AY33" s="43"/>
      <c r="AZ33" s="44"/>
    </row>
    <row r="34" spans="1:52" s="45" customFormat="1" ht="14.25" customHeight="1">
      <c r="A34" s="94"/>
      <c r="B34" s="97"/>
      <c r="C34" s="104"/>
      <c r="D34" s="94"/>
      <c r="E34" s="25" t="s">
        <v>56</v>
      </c>
      <c r="F34" s="13">
        <f t="shared" si="14"/>
        <v>0</v>
      </c>
      <c r="G34" s="16">
        <v>0</v>
      </c>
      <c r="H34" s="16">
        <v>0</v>
      </c>
      <c r="I34" s="16">
        <v>0</v>
      </c>
      <c r="J34" s="16">
        <v>0</v>
      </c>
      <c r="K34" s="76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1"/>
      <c r="AR34" s="42"/>
      <c r="AS34" s="42"/>
      <c r="AT34" s="42"/>
      <c r="AU34" s="42"/>
      <c r="AV34" s="42"/>
      <c r="AW34" s="42"/>
      <c r="AX34" s="42"/>
      <c r="AY34" s="43"/>
      <c r="AZ34" s="44"/>
    </row>
    <row r="35" spans="1:52" s="45" customFormat="1" ht="14.25" customHeight="1">
      <c r="A35" s="94"/>
      <c r="B35" s="97"/>
      <c r="C35" s="104"/>
      <c r="D35" s="94"/>
      <c r="E35" s="25" t="s">
        <v>57</v>
      </c>
      <c r="F35" s="13">
        <f t="shared" si="14"/>
        <v>0</v>
      </c>
      <c r="G35" s="16">
        <v>0</v>
      </c>
      <c r="H35" s="16">
        <v>0</v>
      </c>
      <c r="I35" s="16">
        <v>0</v>
      </c>
      <c r="J35" s="16">
        <v>0</v>
      </c>
      <c r="K35" s="76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1"/>
      <c r="AR35" s="42"/>
      <c r="AS35" s="42"/>
      <c r="AT35" s="42"/>
      <c r="AU35" s="42"/>
      <c r="AV35" s="42"/>
      <c r="AW35" s="42"/>
      <c r="AX35" s="42"/>
      <c r="AY35" s="43"/>
      <c r="AZ35" s="44"/>
    </row>
    <row r="36" spans="1:52" s="45" customFormat="1" ht="15.6" customHeight="1">
      <c r="A36" s="94"/>
      <c r="B36" s="97"/>
      <c r="C36" s="104"/>
      <c r="D36" s="94"/>
      <c r="E36" s="25" t="s">
        <v>58</v>
      </c>
      <c r="F36" s="13">
        <f t="shared" si="14"/>
        <v>302523.02600000001</v>
      </c>
      <c r="G36" s="17">
        <v>54060.3</v>
      </c>
      <c r="H36" s="17">
        <f>56846.026-998.815-149.112</f>
        <v>55698.098999999995</v>
      </c>
      <c r="I36" s="17">
        <f>63063.382+80</f>
        <v>63143.381999999998</v>
      </c>
      <c r="J36" s="17">
        <v>63057.133999999998</v>
      </c>
      <c r="K36" s="76">
        <v>66564.111000000004</v>
      </c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1"/>
      <c r="AR36" s="42"/>
      <c r="AS36" s="42"/>
      <c r="AT36" s="42"/>
      <c r="AU36" s="42"/>
      <c r="AV36" s="42"/>
      <c r="AW36" s="42"/>
      <c r="AX36" s="42"/>
      <c r="AY36" s="43"/>
      <c r="AZ36" s="44"/>
    </row>
    <row r="37" spans="1:52" s="56" customFormat="1" ht="15" customHeight="1">
      <c r="A37" s="95"/>
      <c r="B37" s="98"/>
      <c r="C37" s="105"/>
      <c r="D37" s="95"/>
      <c r="E37" s="25" t="s">
        <v>59</v>
      </c>
      <c r="F37" s="13">
        <f t="shared" si="14"/>
        <v>0</v>
      </c>
      <c r="G37" s="24">
        <v>0</v>
      </c>
      <c r="H37" s="24">
        <v>0</v>
      </c>
      <c r="I37" s="24">
        <v>0</v>
      </c>
      <c r="J37" s="24">
        <v>0</v>
      </c>
      <c r="K37" s="77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2"/>
      <c r="AR37" s="53"/>
      <c r="AS37" s="53"/>
      <c r="AT37" s="53"/>
      <c r="AU37" s="53"/>
      <c r="AV37" s="53"/>
      <c r="AW37" s="53"/>
      <c r="AX37" s="53"/>
      <c r="AY37" s="54"/>
      <c r="AZ37" s="55"/>
    </row>
    <row r="38" spans="1:52" s="45" customFormat="1" ht="15.6" customHeight="1">
      <c r="A38" s="93" t="s">
        <v>75</v>
      </c>
      <c r="B38" s="96" t="s">
        <v>132</v>
      </c>
      <c r="C38" s="103" t="s">
        <v>163</v>
      </c>
      <c r="D38" s="93" t="s">
        <v>98</v>
      </c>
      <c r="E38" s="25" t="s">
        <v>47</v>
      </c>
      <c r="F38" s="13">
        <f t="shared" si="14"/>
        <v>74308.933999999994</v>
      </c>
      <c r="G38" s="14">
        <f t="shared" ref="G38:I38" si="17">G39+G40+G41+G42</f>
        <v>13476.234</v>
      </c>
      <c r="H38" s="14">
        <f t="shared" si="17"/>
        <v>14031.442999999999</v>
      </c>
      <c r="I38" s="14">
        <f t="shared" si="17"/>
        <v>14843.402</v>
      </c>
      <c r="J38" s="14">
        <f t="shared" ref="J38:K38" si="18">J39+J40+J41+J42</f>
        <v>15735.800999999999</v>
      </c>
      <c r="K38" s="73">
        <f t="shared" si="18"/>
        <v>16222.054</v>
      </c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  <c r="AG38" s="40"/>
      <c r="AH38" s="40"/>
      <c r="AI38" s="40"/>
      <c r="AJ38" s="40"/>
      <c r="AK38" s="40"/>
      <c r="AL38" s="40"/>
      <c r="AM38" s="40"/>
      <c r="AN38" s="40"/>
      <c r="AO38" s="40"/>
      <c r="AP38" s="40"/>
      <c r="AQ38" s="41"/>
      <c r="AR38" s="42"/>
      <c r="AS38" s="42"/>
      <c r="AT38" s="42"/>
      <c r="AU38" s="42"/>
      <c r="AV38" s="42"/>
      <c r="AW38" s="42"/>
      <c r="AX38" s="42"/>
      <c r="AY38" s="43"/>
      <c r="AZ38" s="44"/>
    </row>
    <row r="39" spans="1:52" s="45" customFormat="1" ht="14.25" customHeight="1">
      <c r="A39" s="94"/>
      <c r="B39" s="97"/>
      <c r="C39" s="104"/>
      <c r="D39" s="94"/>
      <c r="E39" s="25" t="s">
        <v>56</v>
      </c>
      <c r="F39" s="13">
        <f t="shared" si="14"/>
        <v>0</v>
      </c>
      <c r="G39" s="16">
        <v>0</v>
      </c>
      <c r="H39" s="16">
        <v>0</v>
      </c>
      <c r="I39" s="16">
        <v>0</v>
      </c>
      <c r="J39" s="16">
        <v>0</v>
      </c>
      <c r="K39" s="76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  <c r="AG39" s="40"/>
      <c r="AH39" s="40"/>
      <c r="AI39" s="40"/>
      <c r="AJ39" s="40"/>
      <c r="AK39" s="40"/>
      <c r="AL39" s="40"/>
      <c r="AM39" s="40"/>
      <c r="AN39" s="40"/>
      <c r="AO39" s="40"/>
      <c r="AP39" s="40"/>
      <c r="AQ39" s="41"/>
      <c r="AR39" s="42"/>
      <c r="AS39" s="42"/>
      <c r="AT39" s="42"/>
      <c r="AU39" s="42"/>
      <c r="AV39" s="42"/>
      <c r="AW39" s="42"/>
      <c r="AX39" s="42"/>
      <c r="AY39" s="43"/>
      <c r="AZ39" s="44"/>
    </row>
    <row r="40" spans="1:52" s="45" customFormat="1" ht="14.25" customHeight="1">
      <c r="A40" s="94"/>
      <c r="B40" s="97"/>
      <c r="C40" s="104"/>
      <c r="D40" s="94"/>
      <c r="E40" s="25" t="s">
        <v>57</v>
      </c>
      <c r="F40" s="13">
        <f t="shared" si="14"/>
        <v>0</v>
      </c>
      <c r="G40" s="16">
        <v>0</v>
      </c>
      <c r="H40" s="16">
        <v>0</v>
      </c>
      <c r="I40" s="16">
        <v>0</v>
      </c>
      <c r="J40" s="16">
        <v>0</v>
      </c>
      <c r="K40" s="76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  <c r="AG40" s="40"/>
      <c r="AH40" s="40"/>
      <c r="AI40" s="40"/>
      <c r="AJ40" s="40"/>
      <c r="AK40" s="40"/>
      <c r="AL40" s="40"/>
      <c r="AM40" s="40"/>
      <c r="AN40" s="40"/>
      <c r="AO40" s="40"/>
      <c r="AP40" s="40"/>
      <c r="AQ40" s="41"/>
      <c r="AR40" s="42"/>
      <c r="AS40" s="42"/>
      <c r="AT40" s="42"/>
      <c r="AU40" s="42"/>
      <c r="AV40" s="42"/>
      <c r="AW40" s="42"/>
      <c r="AX40" s="42"/>
      <c r="AY40" s="43"/>
      <c r="AZ40" s="44"/>
    </row>
    <row r="41" spans="1:52" s="45" customFormat="1" ht="15" customHeight="1">
      <c r="A41" s="94"/>
      <c r="B41" s="97"/>
      <c r="C41" s="104"/>
      <c r="D41" s="94"/>
      <c r="E41" s="25" t="s">
        <v>58</v>
      </c>
      <c r="F41" s="13">
        <f t="shared" si="14"/>
        <v>74308.933999999994</v>
      </c>
      <c r="G41" s="17">
        <v>13476.234</v>
      </c>
      <c r="H41" s="17">
        <v>14031.442999999999</v>
      </c>
      <c r="I41" s="16">
        <v>14843.402</v>
      </c>
      <c r="J41" s="17">
        <v>15735.800999999999</v>
      </c>
      <c r="K41" s="76">
        <v>16222.054</v>
      </c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1"/>
      <c r="AR41" s="42"/>
      <c r="AS41" s="42"/>
      <c r="AT41" s="42"/>
      <c r="AU41" s="42"/>
      <c r="AV41" s="42"/>
      <c r="AW41" s="42"/>
      <c r="AX41" s="42"/>
      <c r="AY41" s="43"/>
      <c r="AZ41" s="44"/>
    </row>
    <row r="42" spans="1:52" s="56" customFormat="1" ht="17.100000000000001" customHeight="1">
      <c r="A42" s="95"/>
      <c r="B42" s="98"/>
      <c r="C42" s="105"/>
      <c r="D42" s="95"/>
      <c r="E42" s="25" t="s">
        <v>59</v>
      </c>
      <c r="F42" s="13">
        <f t="shared" si="14"/>
        <v>0</v>
      </c>
      <c r="G42" s="24">
        <v>0</v>
      </c>
      <c r="H42" s="24">
        <v>0</v>
      </c>
      <c r="I42" s="24">
        <v>0</v>
      </c>
      <c r="J42" s="24">
        <v>0</v>
      </c>
      <c r="K42" s="77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2"/>
      <c r="AR42" s="53"/>
      <c r="AS42" s="53"/>
      <c r="AT42" s="53"/>
      <c r="AU42" s="53"/>
      <c r="AV42" s="53"/>
      <c r="AW42" s="53"/>
      <c r="AX42" s="53"/>
      <c r="AY42" s="54"/>
      <c r="AZ42" s="55"/>
    </row>
    <row r="43" spans="1:52" s="45" customFormat="1" ht="15.6" customHeight="1">
      <c r="A43" s="93" t="s">
        <v>108</v>
      </c>
      <c r="B43" s="96" t="s">
        <v>133</v>
      </c>
      <c r="C43" s="103" t="s">
        <v>164</v>
      </c>
      <c r="D43" s="93" t="s">
        <v>111</v>
      </c>
      <c r="E43" s="25" t="s">
        <v>47</v>
      </c>
      <c r="F43" s="13">
        <f t="shared" si="14"/>
        <v>47846.942999999999</v>
      </c>
      <c r="G43" s="14">
        <f t="shared" ref="G43:I43" si="19">G44+G45+G46+G47</f>
        <v>8545.7039999999997</v>
      </c>
      <c r="H43" s="14">
        <f t="shared" si="19"/>
        <v>8961.1419999999998</v>
      </c>
      <c r="I43" s="14">
        <f t="shared" si="19"/>
        <v>9687.23</v>
      </c>
      <c r="J43" s="14">
        <f t="shared" ref="J43:K43" si="20">J44+J45+J46+J47</f>
        <v>10200.879000000001</v>
      </c>
      <c r="K43" s="73">
        <f t="shared" si="20"/>
        <v>10451.987999999999</v>
      </c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1"/>
      <c r="AR43" s="42"/>
      <c r="AS43" s="42"/>
      <c r="AT43" s="42"/>
      <c r="AU43" s="42"/>
      <c r="AV43" s="42"/>
      <c r="AW43" s="42"/>
      <c r="AX43" s="42"/>
      <c r="AY43" s="43"/>
      <c r="AZ43" s="44"/>
    </row>
    <row r="44" spans="1:52" s="45" customFormat="1" ht="14.25" customHeight="1">
      <c r="A44" s="94"/>
      <c r="B44" s="97"/>
      <c r="C44" s="104"/>
      <c r="D44" s="94"/>
      <c r="E44" s="25" t="s">
        <v>56</v>
      </c>
      <c r="F44" s="13">
        <f t="shared" si="14"/>
        <v>0</v>
      </c>
      <c r="G44" s="16">
        <v>0</v>
      </c>
      <c r="H44" s="16">
        <v>0</v>
      </c>
      <c r="I44" s="16">
        <v>0</v>
      </c>
      <c r="J44" s="16">
        <v>0</v>
      </c>
      <c r="K44" s="76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1"/>
      <c r="AR44" s="42"/>
      <c r="AS44" s="42"/>
      <c r="AT44" s="42"/>
      <c r="AU44" s="42"/>
      <c r="AV44" s="42"/>
      <c r="AW44" s="42"/>
      <c r="AX44" s="42"/>
      <c r="AY44" s="43"/>
      <c r="AZ44" s="44"/>
    </row>
    <row r="45" spans="1:52" s="45" customFormat="1" ht="14.25" customHeight="1">
      <c r="A45" s="94"/>
      <c r="B45" s="97"/>
      <c r="C45" s="104"/>
      <c r="D45" s="94"/>
      <c r="E45" s="25" t="s">
        <v>57</v>
      </c>
      <c r="F45" s="13">
        <f t="shared" si="14"/>
        <v>0</v>
      </c>
      <c r="G45" s="16">
        <v>0</v>
      </c>
      <c r="H45" s="16">
        <v>0</v>
      </c>
      <c r="I45" s="16">
        <v>0</v>
      </c>
      <c r="J45" s="16">
        <v>0</v>
      </c>
      <c r="K45" s="76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1"/>
      <c r="AR45" s="42"/>
      <c r="AS45" s="42"/>
      <c r="AT45" s="42"/>
      <c r="AU45" s="42"/>
      <c r="AV45" s="42"/>
      <c r="AW45" s="42"/>
      <c r="AX45" s="42"/>
      <c r="AY45" s="43"/>
      <c r="AZ45" s="44"/>
    </row>
    <row r="46" spans="1:52" s="45" customFormat="1" ht="17.649999999999999" customHeight="1">
      <c r="A46" s="94"/>
      <c r="B46" s="97"/>
      <c r="C46" s="104"/>
      <c r="D46" s="94"/>
      <c r="E46" s="25" t="s">
        <v>58</v>
      </c>
      <c r="F46" s="13">
        <f t="shared" si="14"/>
        <v>47846.942999999999</v>
      </c>
      <c r="G46" s="17">
        <v>8545.7039999999997</v>
      </c>
      <c r="H46" s="17">
        <v>8961.1419999999998</v>
      </c>
      <c r="I46" s="17">
        <v>9687.23</v>
      </c>
      <c r="J46" s="17">
        <v>10200.879000000001</v>
      </c>
      <c r="K46" s="76">
        <v>10451.987999999999</v>
      </c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1"/>
      <c r="AR46" s="42"/>
      <c r="AS46" s="42"/>
      <c r="AT46" s="42"/>
      <c r="AU46" s="42"/>
      <c r="AV46" s="42"/>
      <c r="AW46" s="42"/>
      <c r="AX46" s="42"/>
      <c r="AY46" s="43"/>
      <c r="AZ46" s="44"/>
    </row>
    <row r="47" spans="1:52" s="56" customFormat="1" ht="14.25" customHeight="1">
      <c r="A47" s="95"/>
      <c r="B47" s="98"/>
      <c r="C47" s="105"/>
      <c r="D47" s="95"/>
      <c r="E47" s="25" t="s">
        <v>59</v>
      </c>
      <c r="F47" s="13">
        <f t="shared" si="14"/>
        <v>0</v>
      </c>
      <c r="G47" s="24">
        <v>0</v>
      </c>
      <c r="H47" s="24">
        <v>0</v>
      </c>
      <c r="I47" s="24">
        <v>0</v>
      </c>
      <c r="J47" s="24">
        <v>0</v>
      </c>
      <c r="K47" s="77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2"/>
      <c r="AR47" s="53"/>
      <c r="AS47" s="53"/>
      <c r="AT47" s="53"/>
      <c r="AU47" s="53"/>
      <c r="AV47" s="53"/>
      <c r="AW47" s="53"/>
      <c r="AX47" s="53"/>
      <c r="AY47" s="54"/>
      <c r="AZ47" s="55"/>
    </row>
    <row r="48" spans="1:52" s="45" customFormat="1" ht="15.6" customHeight="1">
      <c r="A48" s="93" t="s">
        <v>118</v>
      </c>
      <c r="B48" s="96" t="s">
        <v>96</v>
      </c>
      <c r="C48" s="103" t="s">
        <v>164</v>
      </c>
      <c r="D48" s="93" t="s">
        <v>98</v>
      </c>
      <c r="E48" s="25" t="s">
        <v>47</v>
      </c>
      <c r="F48" s="13">
        <f t="shared" si="14"/>
        <v>589.88710000000003</v>
      </c>
      <c r="G48" s="14">
        <f t="shared" ref="G48:I48" si="21">G49+G50+G51+G52</f>
        <v>122.6371</v>
      </c>
      <c r="H48" s="14">
        <f t="shared" si="21"/>
        <v>116.25</v>
      </c>
      <c r="I48" s="14">
        <f t="shared" si="21"/>
        <v>117</v>
      </c>
      <c r="J48" s="14">
        <f t="shared" ref="J48:K48" si="22">J49+J50+J51+J52</f>
        <v>117</v>
      </c>
      <c r="K48" s="73">
        <f t="shared" si="22"/>
        <v>117</v>
      </c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1"/>
      <c r="AR48" s="42"/>
      <c r="AS48" s="42"/>
      <c r="AT48" s="42"/>
      <c r="AU48" s="42"/>
      <c r="AV48" s="42"/>
      <c r="AW48" s="42"/>
      <c r="AX48" s="42"/>
      <c r="AY48" s="43"/>
      <c r="AZ48" s="44"/>
    </row>
    <row r="49" spans="1:52" s="45" customFormat="1" ht="14.25" customHeight="1">
      <c r="A49" s="94"/>
      <c r="B49" s="97"/>
      <c r="C49" s="104"/>
      <c r="D49" s="94"/>
      <c r="E49" s="25" t="s">
        <v>56</v>
      </c>
      <c r="F49" s="13">
        <f t="shared" si="14"/>
        <v>0</v>
      </c>
      <c r="G49" s="16">
        <v>0</v>
      </c>
      <c r="H49" s="16">
        <v>0</v>
      </c>
      <c r="I49" s="16">
        <v>0</v>
      </c>
      <c r="J49" s="16">
        <v>0</v>
      </c>
      <c r="K49" s="76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1"/>
      <c r="AR49" s="42"/>
      <c r="AS49" s="42"/>
      <c r="AT49" s="42"/>
      <c r="AU49" s="42"/>
      <c r="AV49" s="42"/>
      <c r="AW49" s="42"/>
      <c r="AX49" s="42"/>
      <c r="AY49" s="43"/>
      <c r="AZ49" s="44"/>
    </row>
    <row r="50" spans="1:52" s="45" customFormat="1" ht="14.25" customHeight="1">
      <c r="A50" s="94"/>
      <c r="B50" s="97"/>
      <c r="C50" s="104"/>
      <c r="D50" s="94"/>
      <c r="E50" s="25" t="s">
        <v>57</v>
      </c>
      <c r="F50" s="13">
        <f t="shared" si="14"/>
        <v>589.88710000000003</v>
      </c>
      <c r="G50" s="17">
        <v>122.6371</v>
      </c>
      <c r="H50" s="17">
        <v>116.25</v>
      </c>
      <c r="I50" s="80">
        <v>117</v>
      </c>
      <c r="J50" s="80">
        <v>117</v>
      </c>
      <c r="K50" s="76">
        <v>117</v>
      </c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1"/>
      <c r="AR50" s="42"/>
      <c r="AS50" s="42"/>
      <c r="AT50" s="42"/>
      <c r="AU50" s="42"/>
      <c r="AV50" s="42"/>
      <c r="AW50" s="42"/>
      <c r="AX50" s="42"/>
      <c r="AY50" s="43"/>
      <c r="AZ50" s="44"/>
    </row>
    <row r="51" spans="1:52" s="45" customFormat="1" ht="38.1" customHeight="1">
      <c r="A51" s="94"/>
      <c r="B51" s="97"/>
      <c r="C51" s="104"/>
      <c r="D51" s="94"/>
      <c r="E51" s="25" t="s">
        <v>58</v>
      </c>
      <c r="F51" s="13">
        <f t="shared" si="14"/>
        <v>0</v>
      </c>
      <c r="G51" s="17">
        <v>0</v>
      </c>
      <c r="H51" s="17">
        <v>0</v>
      </c>
      <c r="I51" s="17">
        <v>0</v>
      </c>
      <c r="J51" s="17">
        <v>0</v>
      </c>
      <c r="K51" s="76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1"/>
      <c r="AR51" s="42"/>
      <c r="AS51" s="42"/>
      <c r="AT51" s="42"/>
      <c r="AU51" s="42"/>
      <c r="AV51" s="42"/>
      <c r="AW51" s="42"/>
      <c r="AX51" s="42"/>
      <c r="AY51" s="43"/>
      <c r="AZ51" s="44"/>
    </row>
    <row r="52" spans="1:52" s="56" customFormat="1" ht="19.5" customHeight="1">
      <c r="A52" s="95"/>
      <c r="B52" s="98"/>
      <c r="C52" s="105"/>
      <c r="D52" s="95"/>
      <c r="E52" s="25" t="s">
        <v>59</v>
      </c>
      <c r="F52" s="13">
        <f t="shared" si="14"/>
        <v>0</v>
      </c>
      <c r="G52" s="24">
        <v>0</v>
      </c>
      <c r="H52" s="24">
        <v>0</v>
      </c>
      <c r="I52" s="24">
        <v>0</v>
      </c>
      <c r="J52" s="24">
        <v>0</v>
      </c>
      <c r="K52" s="77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2"/>
      <c r="AR52" s="53"/>
      <c r="AS52" s="53"/>
      <c r="AT52" s="53"/>
      <c r="AU52" s="53"/>
      <c r="AV52" s="53"/>
      <c r="AW52" s="53"/>
      <c r="AX52" s="53"/>
      <c r="AY52" s="54"/>
      <c r="AZ52" s="55"/>
    </row>
    <row r="53" spans="1:52" s="45" customFormat="1" ht="15.6" customHeight="1">
      <c r="A53" s="93" t="s">
        <v>156</v>
      </c>
      <c r="B53" s="96" t="s">
        <v>159</v>
      </c>
      <c r="C53" s="87">
        <v>2023</v>
      </c>
      <c r="D53" s="81" t="s">
        <v>157</v>
      </c>
      <c r="E53" s="25" t="s">
        <v>47</v>
      </c>
      <c r="F53" s="13">
        <f t="shared" si="14"/>
        <v>951.58316000000002</v>
      </c>
      <c r="G53" s="14">
        <f t="shared" ref="G53:J53" si="23">G54+G55+G56+G57</f>
        <v>0</v>
      </c>
      <c r="H53" s="14">
        <f t="shared" si="23"/>
        <v>0</v>
      </c>
      <c r="I53" s="14">
        <f t="shared" si="23"/>
        <v>951.58316000000002</v>
      </c>
      <c r="J53" s="14">
        <f t="shared" si="23"/>
        <v>0</v>
      </c>
      <c r="K53" s="14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1"/>
      <c r="AR53" s="42"/>
      <c r="AS53" s="42"/>
      <c r="AT53" s="42"/>
      <c r="AU53" s="42"/>
      <c r="AV53" s="42"/>
      <c r="AW53" s="42"/>
      <c r="AX53" s="42"/>
      <c r="AY53" s="43"/>
      <c r="AZ53" s="44"/>
    </row>
    <row r="54" spans="1:52" s="45" customFormat="1" ht="14.25" customHeight="1">
      <c r="A54" s="94"/>
      <c r="B54" s="97"/>
      <c r="C54" s="88"/>
      <c r="D54" s="82"/>
      <c r="E54" s="25" t="s">
        <v>56</v>
      </c>
      <c r="F54" s="13">
        <f t="shared" si="14"/>
        <v>903.1</v>
      </c>
      <c r="G54" s="16">
        <v>0</v>
      </c>
      <c r="H54" s="16">
        <v>0</v>
      </c>
      <c r="I54" s="80">
        <v>903.1</v>
      </c>
      <c r="J54" s="16">
        <v>0</v>
      </c>
      <c r="K54" s="76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1"/>
      <c r="AR54" s="42"/>
      <c r="AS54" s="42"/>
      <c r="AT54" s="42"/>
      <c r="AU54" s="42"/>
      <c r="AV54" s="42"/>
      <c r="AW54" s="42"/>
      <c r="AX54" s="42"/>
      <c r="AY54" s="43"/>
      <c r="AZ54" s="44"/>
    </row>
    <row r="55" spans="1:52" s="45" customFormat="1" ht="14.25" customHeight="1">
      <c r="A55" s="94"/>
      <c r="B55" s="97"/>
      <c r="C55" s="88"/>
      <c r="D55" s="82"/>
      <c r="E55" s="25" t="s">
        <v>57</v>
      </c>
      <c r="F55" s="13">
        <f t="shared" si="14"/>
        <v>47.531579999999998</v>
      </c>
      <c r="G55" s="17"/>
      <c r="H55" s="16"/>
      <c r="I55" s="80">
        <v>47.531579999999998</v>
      </c>
      <c r="J55" s="31"/>
      <c r="K55" s="76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1"/>
      <c r="AR55" s="42"/>
      <c r="AS55" s="42"/>
      <c r="AT55" s="42"/>
      <c r="AU55" s="42"/>
      <c r="AV55" s="42"/>
      <c r="AW55" s="42"/>
      <c r="AX55" s="42"/>
      <c r="AY55" s="43"/>
      <c r="AZ55" s="44"/>
    </row>
    <row r="56" spans="1:52" s="45" customFormat="1" ht="17.25" customHeight="1">
      <c r="A56" s="94"/>
      <c r="B56" s="97"/>
      <c r="C56" s="88"/>
      <c r="D56" s="82"/>
      <c r="E56" s="25" t="s">
        <v>58</v>
      </c>
      <c r="F56" s="13">
        <f t="shared" si="14"/>
        <v>0.95157999999999998</v>
      </c>
      <c r="G56" s="17">
        <v>0</v>
      </c>
      <c r="H56" s="17">
        <v>0</v>
      </c>
      <c r="I56" s="27">
        <v>0.95157999999999998</v>
      </c>
      <c r="J56" s="17">
        <v>0</v>
      </c>
      <c r="K56" s="76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1"/>
      <c r="AR56" s="42"/>
      <c r="AS56" s="42"/>
      <c r="AT56" s="42"/>
      <c r="AU56" s="42"/>
      <c r="AV56" s="42"/>
      <c r="AW56" s="42"/>
      <c r="AX56" s="42"/>
      <c r="AY56" s="43"/>
      <c r="AZ56" s="44"/>
    </row>
    <row r="57" spans="1:52" s="56" customFormat="1" ht="109.5" customHeight="1">
      <c r="A57" s="95"/>
      <c r="B57" s="98"/>
      <c r="C57" s="89"/>
      <c r="D57" s="83"/>
      <c r="E57" s="25" t="s">
        <v>59</v>
      </c>
      <c r="F57" s="13">
        <f t="shared" si="14"/>
        <v>0</v>
      </c>
      <c r="G57" s="24">
        <v>0</v>
      </c>
      <c r="H57" s="24">
        <v>0</v>
      </c>
      <c r="I57" s="24">
        <v>0</v>
      </c>
      <c r="J57" s="24">
        <v>0</v>
      </c>
      <c r="K57" s="77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2"/>
      <c r="AR57" s="53"/>
      <c r="AS57" s="53"/>
      <c r="AT57" s="53"/>
      <c r="AU57" s="53"/>
      <c r="AV57" s="53"/>
      <c r="AW57" s="53"/>
      <c r="AX57" s="53"/>
      <c r="AY57" s="54"/>
      <c r="AZ57" s="55"/>
    </row>
    <row r="58" spans="1:52" s="45" customFormat="1" ht="15.6" customHeight="1">
      <c r="A58" s="93" t="s">
        <v>64</v>
      </c>
      <c r="B58" s="93" t="s">
        <v>81</v>
      </c>
      <c r="C58" s="103" t="s">
        <v>165</v>
      </c>
      <c r="D58" s="81" t="s">
        <v>112</v>
      </c>
      <c r="E58" s="25" t="s">
        <v>47</v>
      </c>
      <c r="F58" s="13">
        <f>G58+H58+I58+J58+K58</f>
        <v>600</v>
      </c>
      <c r="G58" s="14">
        <f t="shared" ref="G58:K58" si="24">G63</f>
        <v>200</v>
      </c>
      <c r="H58" s="14">
        <f t="shared" si="24"/>
        <v>200</v>
      </c>
      <c r="I58" s="14">
        <f t="shared" si="24"/>
        <v>200</v>
      </c>
      <c r="J58" s="14">
        <f t="shared" si="24"/>
        <v>0</v>
      </c>
      <c r="K58" s="78">
        <f t="shared" si="24"/>
        <v>0</v>
      </c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1"/>
      <c r="AR58" s="42"/>
      <c r="AS58" s="42"/>
      <c r="AT58" s="42"/>
      <c r="AU58" s="42"/>
      <c r="AV58" s="42"/>
      <c r="AW58" s="42"/>
      <c r="AX58" s="42"/>
      <c r="AY58" s="43"/>
      <c r="AZ58" s="44"/>
    </row>
    <row r="59" spans="1:52" s="45" customFormat="1" ht="17.100000000000001" customHeight="1">
      <c r="A59" s="94"/>
      <c r="B59" s="94"/>
      <c r="C59" s="104"/>
      <c r="D59" s="82"/>
      <c r="E59" s="25" t="s">
        <v>56</v>
      </c>
      <c r="F59" s="13">
        <f t="shared" si="14"/>
        <v>0</v>
      </c>
      <c r="G59" s="14">
        <f t="shared" ref="G59:K62" si="25">G64</f>
        <v>0</v>
      </c>
      <c r="H59" s="14">
        <f t="shared" si="25"/>
        <v>0</v>
      </c>
      <c r="I59" s="14">
        <f t="shared" si="25"/>
        <v>0</v>
      </c>
      <c r="J59" s="14">
        <f t="shared" si="25"/>
        <v>0</v>
      </c>
      <c r="K59" s="78">
        <f t="shared" si="25"/>
        <v>0</v>
      </c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1"/>
      <c r="AR59" s="42"/>
      <c r="AS59" s="42"/>
      <c r="AT59" s="42"/>
      <c r="AU59" s="42"/>
      <c r="AV59" s="42"/>
      <c r="AW59" s="42"/>
      <c r="AX59" s="42"/>
      <c r="AY59" s="43"/>
      <c r="AZ59" s="44"/>
    </row>
    <row r="60" spans="1:52" s="45" customFormat="1" ht="14.25" customHeight="1">
      <c r="A60" s="94"/>
      <c r="B60" s="94"/>
      <c r="C60" s="104"/>
      <c r="D60" s="82"/>
      <c r="E60" s="25" t="s">
        <v>57</v>
      </c>
      <c r="F60" s="13">
        <f t="shared" si="14"/>
        <v>0</v>
      </c>
      <c r="G60" s="14">
        <f t="shared" si="25"/>
        <v>0</v>
      </c>
      <c r="H60" s="14">
        <f t="shared" si="25"/>
        <v>0</v>
      </c>
      <c r="I60" s="14">
        <f t="shared" si="25"/>
        <v>0</v>
      </c>
      <c r="J60" s="14">
        <f t="shared" si="25"/>
        <v>0</v>
      </c>
      <c r="K60" s="78">
        <f t="shared" si="25"/>
        <v>0</v>
      </c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1"/>
      <c r="AR60" s="42"/>
      <c r="AS60" s="42"/>
      <c r="AT60" s="42"/>
      <c r="AU60" s="42"/>
      <c r="AV60" s="42"/>
      <c r="AW60" s="42"/>
      <c r="AX60" s="42"/>
      <c r="AY60" s="43"/>
      <c r="AZ60" s="44"/>
    </row>
    <row r="61" spans="1:52" s="45" customFormat="1">
      <c r="A61" s="94"/>
      <c r="B61" s="94"/>
      <c r="C61" s="104"/>
      <c r="D61" s="82"/>
      <c r="E61" s="25" t="s">
        <v>58</v>
      </c>
      <c r="F61" s="13">
        <f t="shared" si="14"/>
        <v>600</v>
      </c>
      <c r="G61" s="14">
        <f t="shared" si="25"/>
        <v>200</v>
      </c>
      <c r="H61" s="14">
        <f t="shared" si="25"/>
        <v>200</v>
      </c>
      <c r="I61" s="14">
        <f t="shared" si="25"/>
        <v>200</v>
      </c>
      <c r="J61" s="14">
        <f t="shared" si="25"/>
        <v>0</v>
      </c>
      <c r="K61" s="78">
        <f t="shared" si="25"/>
        <v>0</v>
      </c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1"/>
      <c r="AR61" s="42"/>
      <c r="AS61" s="42"/>
      <c r="AT61" s="42"/>
      <c r="AU61" s="42"/>
      <c r="AV61" s="42"/>
      <c r="AW61" s="42"/>
      <c r="AX61" s="42"/>
      <c r="AY61" s="43"/>
      <c r="AZ61" s="44"/>
    </row>
    <row r="62" spans="1:52" s="61" customFormat="1" ht="12.95" customHeight="1">
      <c r="A62" s="95"/>
      <c r="B62" s="95"/>
      <c r="C62" s="105"/>
      <c r="D62" s="83"/>
      <c r="E62" s="25" t="s">
        <v>59</v>
      </c>
      <c r="F62" s="13">
        <f t="shared" si="14"/>
        <v>0</v>
      </c>
      <c r="G62" s="14">
        <f t="shared" si="25"/>
        <v>0</v>
      </c>
      <c r="H62" s="14">
        <f t="shared" si="25"/>
        <v>0</v>
      </c>
      <c r="I62" s="14">
        <f t="shared" si="25"/>
        <v>0</v>
      </c>
      <c r="J62" s="14">
        <f t="shared" si="25"/>
        <v>0</v>
      </c>
      <c r="K62" s="78">
        <f t="shared" si="25"/>
        <v>0</v>
      </c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57"/>
      <c r="AR62" s="58"/>
      <c r="AS62" s="58"/>
      <c r="AT62" s="58"/>
      <c r="AU62" s="58"/>
      <c r="AV62" s="58"/>
      <c r="AW62" s="58"/>
      <c r="AX62" s="58"/>
      <c r="AY62" s="59"/>
      <c r="AZ62" s="60"/>
    </row>
    <row r="63" spans="1:52" s="45" customFormat="1" ht="15.6" customHeight="1">
      <c r="A63" s="93" t="s">
        <v>22</v>
      </c>
      <c r="B63" s="96" t="s">
        <v>125</v>
      </c>
      <c r="C63" s="103" t="s">
        <v>165</v>
      </c>
      <c r="D63" s="94" t="s">
        <v>112</v>
      </c>
      <c r="E63" s="25" t="s">
        <v>47</v>
      </c>
      <c r="F63" s="13">
        <f t="shared" si="14"/>
        <v>600</v>
      </c>
      <c r="G63" s="14">
        <f t="shared" ref="G63:K63" si="26">G64+G65+G66+G67</f>
        <v>200</v>
      </c>
      <c r="H63" s="14">
        <f t="shared" si="26"/>
        <v>200</v>
      </c>
      <c r="I63" s="14">
        <f t="shared" si="26"/>
        <v>200</v>
      </c>
      <c r="J63" s="14">
        <f t="shared" si="26"/>
        <v>0</v>
      </c>
      <c r="K63" s="78">
        <f t="shared" si="26"/>
        <v>0</v>
      </c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1"/>
      <c r="AR63" s="42"/>
      <c r="AS63" s="42"/>
      <c r="AT63" s="42"/>
      <c r="AU63" s="42"/>
      <c r="AV63" s="42"/>
      <c r="AW63" s="42"/>
      <c r="AX63" s="42"/>
      <c r="AY63" s="43"/>
      <c r="AZ63" s="44"/>
    </row>
    <row r="64" spans="1:52" s="45" customFormat="1" ht="14.25" customHeight="1">
      <c r="A64" s="94"/>
      <c r="B64" s="97"/>
      <c r="C64" s="104"/>
      <c r="D64" s="94"/>
      <c r="E64" s="25" t="s">
        <v>56</v>
      </c>
      <c r="F64" s="13">
        <f t="shared" si="14"/>
        <v>0</v>
      </c>
      <c r="G64" s="16">
        <v>0</v>
      </c>
      <c r="H64" s="16">
        <v>0</v>
      </c>
      <c r="I64" s="16">
        <v>0</v>
      </c>
      <c r="J64" s="16">
        <v>0</v>
      </c>
      <c r="K64" s="76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1"/>
      <c r="AR64" s="42"/>
      <c r="AS64" s="42"/>
      <c r="AT64" s="42"/>
      <c r="AU64" s="42"/>
      <c r="AV64" s="42"/>
      <c r="AW64" s="42"/>
      <c r="AX64" s="42"/>
      <c r="AY64" s="43"/>
      <c r="AZ64" s="44"/>
    </row>
    <row r="65" spans="1:52" s="45" customFormat="1" ht="12.95" customHeight="1">
      <c r="A65" s="94"/>
      <c r="B65" s="97"/>
      <c r="C65" s="104"/>
      <c r="D65" s="94"/>
      <c r="E65" s="25" t="s">
        <v>57</v>
      </c>
      <c r="F65" s="13">
        <f t="shared" si="14"/>
        <v>0</v>
      </c>
      <c r="G65" s="16">
        <v>0</v>
      </c>
      <c r="H65" s="16">
        <v>0</v>
      </c>
      <c r="I65" s="16">
        <v>0</v>
      </c>
      <c r="J65" s="16">
        <v>0</v>
      </c>
      <c r="K65" s="76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1"/>
      <c r="AR65" s="42"/>
      <c r="AS65" s="42"/>
      <c r="AT65" s="42"/>
      <c r="AU65" s="42"/>
      <c r="AV65" s="42"/>
      <c r="AW65" s="42"/>
      <c r="AX65" s="42"/>
      <c r="AY65" s="43"/>
      <c r="AZ65" s="44"/>
    </row>
    <row r="66" spans="1:52" s="45" customFormat="1" ht="16.350000000000001" customHeight="1">
      <c r="A66" s="94"/>
      <c r="B66" s="97"/>
      <c r="C66" s="104"/>
      <c r="D66" s="94"/>
      <c r="E66" s="25" t="s">
        <v>58</v>
      </c>
      <c r="F66" s="13">
        <f t="shared" si="14"/>
        <v>600</v>
      </c>
      <c r="G66" s="17">
        <v>200</v>
      </c>
      <c r="H66" s="16">
        <v>200</v>
      </c>
      <c r="I66" s="16">
        <v>200</v>
      </c>
      <c r="J66" s="16"/>
      <c r="K66" s="76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1"/>
      <c r="AR66" s="42"/>
      <c r="AS66" s="42"/>
      <c r="AT66" s="42"/>
      <c r="AU66" s="42"/>
      <c r="AV66" s="42"/>
      <c r="AW66" s="42"/>
      <c r="AX66" s="42"/>
      <c r="AY66" s="43"/>
      <c r="AZ66" s="44"/>
    </row>
    <row r="67" spans="1:52" s="61" customFormat="1" ht="65.849999999999994" customHeight="1">
      <c r="A67" s="95"/>
      <c r="B67" s="98"/>
      <c r="C67" s="105"/>
      <c r="D67" s="95"/>
      <c r="E67" s="25" t="s">
        <v>59</v>
      </c>
      <c r="F67" s="13">
        <f t="shared" si="14"/>
        <v>0</v>
      </c>
      <c r="G67" s="16">
        <v>0</v>
      </c>
      <c r="H67" s="15">
        <v>0</v>
      </c>
      <c r="I67" s="16">
        <v>0</v>
      </c>
      <c r="J67" s="16">
        <v>0</v>
      </c>
      <c r="K67" s="76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57"/>
      <c r="AR67" s="58"/>
      <c r="AS67" s="58"/>
      <c r="AT67" s="58"/>
      <c r="AU67" s="58"/>
      <c r="AV67" s="58"/>
      <c r="AW67" s="58"/>
      <c r="AX67" s="58"/>
      <c r="AY67" s="59"/>
      <c r="AZ67" s="60"/>
    </row>
    <row r="68" spans="1:52" s="45" customFormat="1" ht="15.6" customHeight="1">
      <c r="A68" s="93" t="s">
        <v>65</v>
      </c>
      <c r="B68" s="93" t="s">
        <v>82</v>
      </c>
      <c r="C68" s="103" t="s">
        <v>160</v>
      </c>
      <c r="D68" s="93" t="s">
        <v>106</v>
      </c>
      <c r="E68" s="19" t="s">
        <v>47</v>
      </c>
      <c r="F68" s="13">
        <f>F73+F78+F83+F88+F93</f>
        <v>142948.02425000002</v>
      </c>
      <c r="G68" s="14">
        <f>G73+G78+G83+G88+G93</f>
        <v>22838.251</v>
      </c>
      <c r="H68" s="14">
        <f>H73+H78+H83+H88+H93</f>
        <v>25014.947349999999</v>
      </c>
      <c r="I68" s="14">
        <f>I73+I78+I83+I88+I93</f>
        <v>31798.6309</v>
      </c>
      <c r="J68" s="14">
        <f>J73+J78+J83+J88</f>
        <v>30822.235000000001</v>
      </c>
      <c r="K68" s="78">
        <f>K73+K78+K83+K88</f>
        <v>32473.96</v>
      </c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41"/>
      <c r="AR68" s="42"/>
      <c r="AS68" s="42"/>
      <c r="AT68" s="42"/>
      <c r="AU68" s="42"/>
      <c r="AV68" s="42"/>
      <c r="AW68" s="42"/>
      <c r="AX68" s="42"/>
      <c r="AY68" s="43"/>
      <c r="AZ68" s="44"/>
    </row>
    <row r="69" spans="1:52" s="45" customFormat="1">
      <c r="A69" s="94"/>
      <c r="B69" s="94"/>
      <c r="C69" s="104"/>
      <c r="D69" s="94"/>
      <c r="E69" s="19" t="s">
        <v>56</v>
      </c>
      <c r="F69" s="13">
        <f t="shared" si="14"/>
        <v>0</v>
      </c>
      <c r="G69" s="14">
        <f t="shared" ref="G69:K72" si="27">G79+G84+G89</f>
        <v>0</v>
      </c>
      <c r="H69" s="14">
        <f t="shared" si="27"/>
        <v>0</v>
      </c>
      <c r="I69" s="14">
        <f t="shared" si="27"/>
        <v>0</v>
      </c>
      <c r="J69" s="14">
        <f t="shared" si="27"/>
        <v>0</v>
      </c>
      <c r="K69" s="78">
        <f t="shared" si="27"/>
        <v>0</v>
      </c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41"/>
      <c r="AR69" s="42"/>
      <c r="AS69" s="42"/>
      <c r="AT69" s="42"/>
      <c r="AU69" s="42"/>
      <c r="AV69" s="42"/>
      <c r="AW69" s="42"/>
      <c r="AX69" s="42"/>
      <c r="AY69" s="43"/>
      <c r="AZ69" s="44"/>
    </row>
    <row r="70" spans="1:52" s="45" customFormat="1">
      <c r="A70" s="94"/>
      <c r="B70" s="94"/>
      <c r="C70" s="104"/>
      <c r="D70" s="94"/>
      <c r="E70" s="19" t="s">
        <v>57</v>
      </c>
      <c r="F70" s="13">
        <f t="shared" si="14"/>
        <v>0</v>
      </c>
      <c r="G70" s="14">
        <f t="shared" si="27"/>
        <v>0</v>
      </c>
      <c r="H70" s="14">
        <f t="shared" si="27"/>
        <v>0</v>
      </c>
      <c r="I70" s="14">
        <f t="shared" si="27"/>
        <v>0</v>
      </c>
      <c r="J70" s="14">
        <f t="shared" si="27"/>
        <v>0</v>
      </c>
      <c r="K70" s="78">
        <f t="shared" si="27"/>
        <v>0</v>
      </c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41"/>
      <c r="AR70" s="42"/>
      <c r="AS70" s="42"/>
      <c r="AT70" s="42"/>
      <c r="AU70" s="42"/>
      <c r="AV70" s="42"/>
      <c r="AW70" s="42"/>
      <c r="AX70" s="42"/>
      <c r="AY70" s="43"/>
      <c r="AZ70" s="44"/>
    </row>
    <row r="71" spans="1:52" s="45" customFormat="1">
      <c r="A71" s="94"/>
      <c r="B71" s="94"/>
      <c r="C71" s="104"/>
      <c r="D71" s="94"/>
      <c r="E71" s="19" t="s">
        <v>58</v>
      </c>
      <c r="F71" s="13">
        <f>F76+F81+F86+F91+F96</f>
        <v>142948.02425000002</v>
      </c>
      <c r="G71" s="14">
        <f>G76+G81+G86+G91</f>
        <v>22838.251</v>
      </c>
      <c r="H71" s="14">
        <f>H73+H78+H83+H88+H93</f>
        <v>25014.947349999999</v>
      </c>
      <c r="I71" s="14">
        <f>I76+I81+I86+I91</f>
        <v>31518.6309</v>
      </c>
      <c r="J71" s="14">
        <f t="shared" ref="J71:K71" si="28">J76+J81+J86+J91</f>
        <v>30822.235000000001</v>
      </c>
      <c r="K71" s="78">
        <f t="shared" si="28"/>
        <v>32473.96</v>
      </c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41"/>
      <c r="AR71" s="42"/>
      <c r="AS71" s="42"/>
      <c r="AT71" s="42"/>
      <c r="AU71" s="42"/>
      <c r="AV71" s="42"/>
      <c r="AW71" s="42"/>
      <c r="AX71" s="42"/>
      <c r="AY71" s="43"/>
      <c r="AZ71" s="44"/>
    </row>
    <row r="72" spans="1:52" s="61" customFormat="1" ht="27.2" customHeight="1">
      <c r="A72" s="95"/>
      <c r="B72" s="95"/>
      <c r="C72" s="105"/>
      <c r="D72" s="94"/>
      <c r="E72" s="19" t="s">
        <v>59</v>
      </c>
      <c r="F72" s="13">
        <f t="shared" si="14"/>
        <v>0</v>
      </c>
      <c r="G72" s="14">
        <f t="shared" si="27"/>
        <v>0</v>
      </c>
      <c r="H72" s="14">
        <f t="shared" si="27"/>
        <v>0</v>
      </c>
      <c r="I72" s="14">
        <f t="shared" si="27"/>
        <v>0</v>
      </c>
      <c r="J72" s="14">
        <f t="shared" si="27"/>
        <v>0</v>
      </c>
      <c r="K72" s="78">
        <f t="shared" si="27"/>
        <v>0</v>
      </c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57"/>
      <c r="AR72" s="58"/>
      <c r="AS72" s="58"/>
      <c r="AT72" s="58"/>
      <c r="AU72" s="58"/>
      <c r="AV72" s="58"/>
      <c r="AW72" s="58"/>
      <c r="AX72" s="58"/>
      <c r="AY72" s="59"/>
      <c r="AZ72" s="60"/>
    </row>
    <row r="73" spans="1:52" s="45" customFormat="1" ht="15.6" customHeight="1">
      <c r="A73" s="93" t="s">
        <v>66</v>
      </c>
      <c r="B73" s="96" t="s">
        <v>134</v>
      </c>
      <c r="C73" s="103" t="s">
        <v>95</v>
      </c>
      <c r="D73" s="109" t="s">
        <v>147</v>
      </c>
      <c r="E73" s="19" t="s">
        <v>47</v>
      </c>
      <c r="F73" s="13">
        <f t="shared" si="14"/>
        <v>2637.136</v>
      </c>
      <c r="G73" s="14">
        <f>G74+G75+G76+G77</f>
        <v>338.09399999999999</v>
      </c>
      <c r="H73" s="14">
        <f t="shared" ref="H73:K73" si="29">H74+H75+H76+H77</f>
        <v>549.04200000000003</v>
      </c>
      <c r="I73" s="14">
        <f>I74+I75+I76+I77</f>
        <v>1750</v>
      </c>
      <c r="J73" s="14">
        <f t="shared" si="29"/>
        <v>0</v>
      </c>
      <c r="K73" s="78">
        <f t="shared" si="29"/>
        <v>0</v>
      </c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1"/>
      <c r="AR73" s="42"/>
      <c r="AS73" s="42"/>
      <c r="AT73" s="42"/>
      <c r="AU73" s="42"/>
      <c r="AV73" s="42"/>
      <c r="AW73" s="42"/>
      <c r="AX73" s="42"/>
      <c r="AY73" s="43"/>
      <c r="AZ73" s="44"/>
    </row>
    <row r="74" spans="1:52" s="45" customFormat="1" ht="14.25" customHeight="1">
      <c r="A74" s="94"/>
      <c r="B74" s="97"/>
      <c r="C74" s="104"/>
      <c r="D74" s="110"/>
      <c r="E74" s="19" t="s">
        <v>56</v>
      </c>
      <c r="F74" s="13">
        <f t="shared" si="14"/>
        <v>0</v>
      </c>
      <c r="G74" s="16">
        <v>0</v>
      </c>
      <c r="H74" s="16">
        <v>0</v>
      </c>
      <c r="I74" s="16">
        <v>0</v>
      </c>
      <c r="J74" s="16">
        <v>0</v>
      </c>
      <c r="K74" s="76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1"/>
      <c r="AR74" s="42"/>
      <c r="AS74" s="42"/>
      <c r="AT74" s="42"/>
      <c r="AU74" s="42"/>
      <c r="AV74" s="42"/>
      <c r="AW74" s="42"/>
      <c r="AX74" s="42"/>
      <c r="AY74" s="43"/>
      <c r="AZ74" s="44"/>
    </row>
    <row r="75" spans="1:52" s="45" customFormat="1">
      <c r="A75" s="94"/>
      <c r="B75" s="97"/>
      <c r="C75" s="104"/>
      <c r="D75" s="110"/>
      <c r="E75" s="19" t="s">
        <v>57</v>
      </c>
      <c r="F75" s="13">
        <f>G75+H75+I75+J75+K7</f>
        <v>0</v>
      </c>
      <c r="G75" s="16">
        <v>0</v>
      </c>
      <c r="H75" s="16">
        <v>0</v>
      </c>
      <c r="I75" s="16">
        <v>0</v>
      </c>
      <c r="J75" s="16">
        <v>0</v>
      </c>
      <c r="K75" s="76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1"/>
      <c r="AR75" s="42"/>
      <c r="AS75" s="42"/>
      <c r="AT75" s="42"/>
      <c r="AU75" s="42"/>
      <c r="AV75" s="42"/>
      <c r="AW75" s="42"/>
      <c r="AX75" s="42"/>
      <c r="AY75" s="43"/>
      <c r="AZ75" s="44"/>
    </row>
    <row r="76" spans="1:52" s="45" customFormat="1">
      <c r="A76" s="94"/>
      <c r="B76" s="97"/>
      <c r="C76" s="104"/>
      <c r="D76" s="110"/>
      <c r="E76" s="19" t="s">
        <v>58</v>
      </c>
      <c r="F76" s="13">
        <f t="shared" ref="F76:F93" si="30">G76+H76+I76+J76+K76</f>
        <v>2637.136</v>
      </c>
      <c r="G76" s="17">
        <v>338.09399999999999</v>
      </c>
      <c r="H76" s="17">
        <v>549.04200000000003</v>
      </c>
      <c r="I76" s="16">
        <v>1750</v>
      </c>
      <c r="J76" s="16">
        <v>0</v>
      </c>
      <c r="K76" s="76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1"/>
      <c r="AR76" s="42"/>
      <c r="AS76" s="42"/>
      <c r="AT76" s="42"/>
      <c r="AU76" s="42"/>
      <c r="AV76" s="42"/>
      <c r="AW76" s="42"/>
      <c r="AX76" s="42"/>
      <c r="AY76" s="43"/>
      <c r="AZ76" s="44"/>
    </row>
    <row r="77" spans="1:52" s="61" customFormat="1" ht="15.6" customHeight="1">
      <c r="A77" s="95"/>
      <c r="B77" s="98"/>
      <c r="C77" s="105"/>
      <c r="D77" s="111"/>
      <c r="E77" s="19" t="s">
        <v>59</v>
      </c>
      <c r="F77" s="13">
        <f t="shared" si="30"/>
        <v>0</v>
      </c>
      <c r="G77" s="16">
        <v>0</v>
      </c>
      <c r="H77" s="15">
        <v>0</v>
      </c>
      <c r="I77" s="16">
        <v>0</v>
      </c>
      <c r="J77" s="16">
        <v>0</v>
      </c>
      <c r="K77" s="76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57"/>
      <c r="AR77" s="58"/>
      <c r="AS77" s="58"/>
      <c r="AT77" s="58"/>
      <c r="AU77" s="58"/>
      <c r="AV77" s="58"/>
      <c r="AW77" s="58"/>
      <c r="AX77" s="58"/>
      <c r="AY77" s="59"/>
      <c r="AZ77" s="60"/>
    </row>
    <row r="78" spans="1:52" s="45" customFormat="1" ht="15.6" customHeight="1">
      <c r="A78" s="93" t="s">
        <v>2</v>
      </c>
      <c r="B78" s="96" t="s">
        <v>135</v>
      </c>
      <c r="C78" s="103" t="s">
        <v>160</v>
      </c>
      <c r="D78" s="109" t="s">
        <v>89</v>
      </c>
      <c r="E78" s="19" t="s">
        <v>47</v>
      </c>
      <c r="F78" s="13">
        <f t="shared" si="30"/>
        <v>76955.108000000007</v>
      </c>
      <c r="G78" s="14">
        <f>G79+G80+G81+G82</f>
        <v>12486.252</v>
      </c>
      <c r="H78" s="14">
        <f t="shared" ref="H78:K78" si="31">H79+H80+H81+H82</f>
        <v>13447.621999999999</v>
      </c>
      <c r="I78" s="14">
        <f t="shared" si="31"/>
        <v>16217.248000000001</v>
      </c>
      <c r="J78" s="14">
        <f t="shared" si="31"/>
        <v>16873.541000000001</v>
      </c>
      <c r="K78" s="78">
        <f t="shared" si="31"/>
        <v>17930.445</v>
      </c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41"/>
      <c r="AR78" s="42"/>
      <c r="AS78" s="42"/>
      <c r="AT78" s="42"/>
      <c r="AU78" s="42"/>
      <c r="AV78" s="42"/>
      <c r="AW78" s="42"/>
      <c r="AX78" s="42"/>
      <c r="AY78" s="43"/>
      <c r="AZ78" s="44"/>
    </row>
    <row r="79" spans="1:52" s="45" customFormat="1" ht="14.25" customHeight="1">
      <c r="A79" s="94"/>
      <c r="B79" s="97"/>
      <c r="C79" s="104"/>
      <c r="D79" s="110"/>
      <c r="E79" s="19" t="s">
        <v>56</v>
      </c>
      <c r="F79" s="13">
        <f t="shared" si="30"/>
        <v>0</v>
      </c>
      <c r="G79" s="16">
        <v>0</v>
      </c>
      <c r="H79" s="16">
        <v>0</v>
      </c>
      <c r="I79" s="16">
        <v>0</v>
      </c>
      <c r="J79" s="16">
        <v>0</v>
      </c>
      <c r="K79" s="76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41"/>
      <c r="AR79" s="42"/>
      <c r="AS79" s="42"/>
      <c r="AT79" s="42"/>
      <c r="AU79" s="42"/>
      <c r="AV79" s="42"/>
      <c r="AW79" s="42"/>
      <c r="AX79" s="42"/>
      <c r="AY79" s="43"/>
      <c r="AZ79" s="44"/>
    </row>
    <row r="80" spans="1:52" s="45" customFormat="1">
      <c r="A80" s="94"/>
      <c r="B80" s="97"/>
      <c r="C80" s="104"/>
      <c r="D80" s="110"/>
      <c r="E80" s="19" t="s">
        <v>57</v>
      </c>
      <c r="F80" s="13">
        <f t="shared" si="30"/>
        <v>0</v>
      </c>
      <c r="G80" s="16">
        <v>0</v>
      </c>
      <c r="H80" s="16">
        <v>0</v>
      </c>
      <c r="I80" s="16">
        <v>0</v>
      </c>
      <c r="J80" s="16">
        <v>0</v>
      </c>
      <c r="K80" s="76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41"/>
      <c r="AR80" s="42"/>
      <c r="AS80" s="42"/>
      <c r="AT80" s="42"/>
      <c r="AU80" s="42"/>
      <c r="AV80" s="42"/>
      <c r="AW80" s="42"/>
      <c r="AX80" s="42"/>
      <c r="AY80" s="43"/>
      <c r="AZ80" s="44"/>
    </row>
    <row r="81" spans="1:52" s="45" customFormat="1">
      <c r="A81" s="94"/>
      <c r="B81" s="97"/>
      <c r="C81" s="104"/>
      <c r="D81" s="110"/>
      <c r="E81" s="19" t="s">
        <v>58</v>
      </c>
      <c r="F81" s="13">
        <f t="shared" si="30"/>
        <v>76955.108000000007</v>
      </c>
      <c r="G81" s="17">
        <v>12486.252</v>
      </c>
      <c r="H81" s="17">
        <f>13200.514+137.108-141.215+251.215</f>
        <v>13447.621999999999</v>
      </c>
      <c r="I81" s="16">
        <f>16146.647+50+20.601</f>
        <v>16217.248000000001</v>
      </c>
      <c r="J81" s="16">
        <v>16873.541000000001</v>
      </c>
      <c r="K81" s="76">
        <v>17930.445</v>
      </c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41"/>
      <c r="AR81" s="42"/>
      <c r="AS81" s="42"/>
      <c r="AT81" s="42"/>
      <c r="AU81" s="42"/>
      <c r="AV81" s="42"/>
      <c r="AW81" s="42"/>
      <c r="AX81" s="42"/>
      <c r="AY81" s="43"/>
      <c r="AZ81" s="44"/>
    </row>
    <row r="82" spans="1:52" s="61" customFormat="1" ht="15.6" customHeight="1">
      <c r="A82" s="95"/>
      <c r="B82" s="98"/>
      <c r="C82" s="105"/>
      <c r="D82" s="111"/>
      <c r="E82" s="19" t="s">
        <v>59</v>
      </c>
      <c r="F82" s="13">
        <f t="shared" si="30"/>
        <v>0</v>
      </c>
      <c r="G82" s="16">
        <v>0</v>
      </c>
      <c r="H82" s="15">
        <v>0</v>
      </c>
      <c r="I82" s="16">
        <v>0</v>
      </c>
      <c r="J82" s="16">
        <v>0</v>
      </c>
      <c r="K82" s="76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57"/>
      <c r="AR82" s="58"/>
      <c r="AS82" s="58"/>
      <c r="AT82" s="58"/>
      <c r="AU82" s="58"/>
      <c r="AV82" s="58"/>
      <c r="AW82" s="58"/>
      <c r="AX82" s="58"/>
      <c r="AY82" s="59"/>
      <c r="AZ82" s="60"/>
    </row>
    <row r="83" spans="1:52" s="45" customFormat="1" ht="15.6" customHeight="1">
      <c r="A83" s="93" t="s">
        <v>67</v>
      </c>
      <c r="B83" s="96" t="s">
        <v>136</v>
      </c>
      <c r="C83" s="103" t="s">
        <v>164</v>
      </c>
      <c r="D83" s="109" t="s">
        <v>90</v>
      </c>
      <c r="E83" s="19" t="s">
        <v>47</v>
      </c>
      <c r="F83" s="13">
        <f t="shared" si="30"/>
        <v>30153.268</v>
      </c>
      <c r="G83" s="14">
        <f t="shared" ref="G83:K83" si="32">G84+G85+G86+G87</f>
        <v>4884.8909999999996</v>
      </c>
      <c r="H83" s="14">
        <f t="shared" si="32"/>
        <v>5178.9229999999998</v>
      </c>
      <c r="I83" s="14">
        <f t="shared" si="32"/>
        <v>6397.915</v>
      </c>
      <c r="J83" s="14">
        <f t="shared" si="32"/>
        <v>6692.9459999999999</v>
      </c>
      <c r="K83" s="78">
        <f t="shared" si="32"/>
        <v>6998.5929999999998</v>
      </c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1"/>
      <c r="AR83" s="42"/>
      <c r="AS83" s="42"/>
      <c r="AT83" s="42"/>
      <c r="AU83" s="42"/>
      <c r="AV83" s="42"/>
      <c r="AW83" s="42"/>
      <c r="AX83" s="42"/>
      <c r="AY83" s="43"/>
      <c r="AZ83" s="44"/>
    </row>
    <row r="84" spans="1:52" s="45" customFormat="1">
      <c r="A84" s="94"/>
      <c r="B84" s="97"/>
      <c r="C84" s="104"/>
      <c r="D84" s="110"/>
      <c r="E84" s="19" t="s">
        <v>56</v>
      </c>
      <c r="F84" s="13">
        <f t="shared" si="30"/>
        <v>0</v>
      </c>
      <c r="G84" s="16">
        <v>0</v>
      </c>
      <c r="H84" s="16">
        <v>0</v>
      </c>
      <c r="I84" s="16">
        <v>0</v>
      </c>
      <c r="J84" s="16">
        <v>0</v>
      </c>
      <c r="K84" s="76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41"/>
      <c r="AR84" s="42"/>
      <c r="AS84" s="42"/>
      <c r="AT84" s="42"/>
      <c r="AU84" s="42"/>
      <c r="AV84" s="42"/>
      <c r="AW84" s="42"/>
      <c r="AX84" s="42"/>
      <c r="AY84" s="43"/>
      <c r="AZ84" s="44"/>
    </row>
    <row r="85" spans="1:52" s="45" customFormat="1">
      <c r="A85" s="94"/>
      <c r="B85" s="97"/>
      <c r="C85" s="104"/>
      <c r="D85" s="110"/>
      <c r="E85" s="19" t="s">
        <v>57</v>
      </c>
      <c r="F85" s="13">
        <f t="shared" si="30"/>
        <v>0</v>
      </c>
      <c r="G85" s="16">
        <v>0</v>
      </c>
      <c r="H85" s="16">
        <v>0</v>
      </c>
      <c r="I85" s="16">
        <v>0</v>
      </c>
      <c r="J85" s="16">
        <v>0</v>
      </c>
      <c r="K85" s="76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41"/>
      <c r="AR85" s="42"/>
      <c r="AS85" s="42"/>
      <c r="AT85" s="42"/>
      <c r="AU85" s="42"/>
      <c r="AV85" s="42"/>
      <c r="AW85" s="42"/>
      <c r="AX85" s="42"/>
      <c r="AY85" s="43"/>
      <c r="AZ85" s="44"/>
    </row>
    <row r="86" spans="1:52" s="45" customFormat="1">
      <c r="A86" s="94"/>
      <c r="B86" s="97"/>
      <c r="C86" s="104"/>
      <c r="D86" s="110"/>
      <c r="E86" s="19" t="s">
        <v>58</v>
      </c>
      <c r="F86" s="13">
        <f t="shared" si="30"/>
        <v>30153.268</v>
      </c>
      <c r="G86" s="17">
        <v>4884.8909999999996</v>
      </c>
      <c r="H86" s="17">
        <v>5178.9229999999998</v>
      </c>
      <c r="I86" s="16">
        <v>6397.915</v>
      </c>
      <c r="J86" s="16">
        <v>6692.9459999999999</v>
      </c>
      <c r="K86" s="76">
        <v>6998.5929999999998</v>
      </c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1"/>
      <c r="AR86" s="42"/>
      <c r="AS86" s="42"/>
      <c r="AT86" s="42"/>
      <c r="AU86" s="42"/>
      <c r="AV86" s="42"/>
      <c r="AW86" s="42"/>
      <c r="AX86" s="42"/>
      <c r="AY86" s="43"/>
      <c r="AZ86" s="44"/>
    </row>
    <row r="87" spans="1:52" s="61" customFormat="1" ht="19.149999999999999" customHeight="1">
      <c r="A87" s="95"/>
      <c r="B87" s="98"/>
      <c r="C87" s="105"/>
      <c r="D87" s="111"/>
      <c r="E87" s="19" t="s">
        <v>59</v>
      </c>
      <c r="F87" s="13">
        <f t="shared" si="30"/>
        <v>0</v>
      </c>
      <c r="G87" s="16">
        <v>0</v>
      </c>
      <c r="H87" s="15">
        <v>0</v>
      </c>
      <c r="I87" s="16">
        <v>0</v>
      </c>
      <c r="J87" s="16">
        <v>0</v>
      </c>
      <c r="K87" s="76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4"/>
      <c r="AG87" s="34"/>
      <c r="AH87" s="34"/>
      <c r="AI87" s="34"/>
      <c r="AJ87" s="34"/>
      <c r="AK87" s="34"/>
      <c r="AL87" s="34"/>
      <c r="AM87" s="34"/>
      <c r="AN87" s="34"/>
      <c r="AO87" s="34"/>
      <c r="AP87" s="34"/>
      <c r="AQ87" s="57"/>
      <c r="AR87" s="58"/>
      <c r="AS87" s="58"/>
      <c r="AT87" s="58"/>
      <c r="AU87" s="58"/>
      <c r="AV87" s="58"/>
      <c r="AW87" s="58"/>
      <c r="AX87" s="58"/>
      <c r="AY87" s="59"/>
      <c r="AZ87" s="60"/>
    </row>
    <row r="88" spans="1:52" s="45" customFormat="1" ht="15.6" customHeight="1">
      <c r="A88" s="93" t="s">
        <v>100</v>
      </c>
      <c r="B88" s="96" t="s">
        <v>137</v>
      </c>
      <c r="C88" s="103" t="s">
        <v>160</v>
      </c>
      <c r="D88" s="109" t="s">
        <v>91</v>
      </c>
      <c r="E88" s="19" t="s">
        <v>47</v>
      </c>
      <c r="F88" s="13">
        <f t="shared" si="30"/>
        <v>32715.51225</v>
      </c>
      <c r="G88" s="14">
        <f t="shared" ref="G88:K88" si="33">G89+G90+G91+G92</f>
        <v>5129.0140000000001</v>
      </c>
      <c r="H88" s="14">
        <f t="shared" si="33"/>
        <v>5632.3603499999999</v>
      </c>
      <c r="I88" s="14">
        <f t="shared" si="33"/>
        <v>7153.4678999999996</v>
      </c>
      <c r="J88" s="14">
        <f t="shared" si="33"/>
        <v>7255.7479999999996</v>
      </c>
      <c r="K88" s="78">
        <f t="shared" si="33"/>
        <v>7544.9219999999996</v>
      </c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1"/>
      <c r="AR88" s="42"/>
      <c r="AS88" s="42"/>
      <c r="AT88" s="42"/>
      <c r="AU88" s="42"/>
      <c r="AV88" s="42"/>
      <c r="AW88" s="42"/>
      <c r="AX88" s="42"/>
      <c r="AY88" s="43"/>
      <c r="AZ88" s="44"/>
    </row>
    <row r="89" spans="1:52" s="45" customFormat="1">
      <c r="A89" s="94"/>
      <c r="B89" s="97"/>
      <c r="C89" s="104"/>
      <c r="D89" s="110"/>
      <c r="E89" s="19" t="s">
        <v>56</v>
      </c>
      <c r="F89" s="13">
        <f t="shared" si="30"/>
        <v>0</v>
      </c>
      <c r="G89" s="16">
        <v>0</v>
      </c>
      <c r="H89" s="16">
        <v>0</v>
      </c>
      <c r="I89" s="16">
        <v>0</v>
      </c>
      <c r="J89" s="16">
        <v>0</v>
      </c>
      <c r="K89" s="76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41"/>
      <c r="AR89" s="42"/>
      <c r="AS89" s="42"/>
      <c r="AT89" s="42"/>
      <c r="AU89" s="42"/>
      <c r="AV89" s="42"/>
      <c r="AW89" s="42"/>
      <c r="AX89" s="42"/>
      <c r="AY89" s="43"/>
      <c r="AZ89" s="44"/>
    </row>
    <row r="90" spans="1:52" s="45" customFormat="1">
      <c r="A90" s="94"/>
      <c r="B90" s="97"/>
      <c r="C90" s="104"/>
      <c r="D90" s="110"/>
      <c r="E90" s="19" t="s">
        <v>57</v>
      </c>
      <c r="F90" s="13">
        <f t="shared" si="30"/>
        <v>0</v>
      </c>
      <c r="G90" s="16">
        <v>0</v>
      </c>
      <c r="H90" s="16">
        <v>0</v>
      </c>
      <c r="I90" s="16">
        <v>0</v>
      </c>
      <c r="J90" s="16">
        <v>0</v>
      </c>
      <c r="K90" s="76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41"/>
      <c r="AR90" s="42"/>
      <c r="AS90" s="42"/>
      <c r="AT90" s="42"/>
      <c r="AU90" s="42"/>
      <c r="AV90" s="42"/>
      <c r="AW90" s="42"/>
      <c r="AX90" s="42"/>
      <c r="AY90" s="43"/>
      <c r="AZ90" s="44"/>
    </row>
    <row r="91" spans="1:52" s="45" customFormat="1">
      <c r="A91" s="94"/>
      <c r="B91" s="97"/>
      <c r="C91" s="104"/>
      <c r="D91" s="110"/>
      <c r="E91" s="19" t="s">
        <v>58</v>
      </c>
      <c r="F91" s="13">
        <f t="shared" si="30"/>
        <v>32715.51225</v>
      </c>
      <c r="G91" s="17">
        <v>5129.0140000000001</v>
      </c>
      <c r="H91" s="17">
        <f>5483.835+228.516-79.99065</f>
        <v>5632.3603499999999</v>
      </c>
      <c r="I91" s="16">
        <v>7153.4678999999996</v>
      </c>
      <c r="J91" s="16">
        <v>7255.7479999999996</v>
      </c>
      <c r="K91" s="76">
        <v>7544.9219999999996</v>
      </c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1"/>
      <c r="AR91" s="42"/>
      <c r="AS91" s="42"/>
      <c r="AT91" s="42"/>
      <c r="AU91" s="42"/>
      <c r="AV91" s="42"/>
      <c r="AW91" s="42"/>
      <c r="AX91" s="42"/>
      <c r="AY91" s="43"/>
      <c r="AZ91" s="44"/>
    </row>
    <row r="92" spans="1:52" s="61" customFormat="1" ht="17.649999999999999" customHeight="1">
      <c r="A92" s="95"/>
      <c r="B92" s="98"/>
      <c r="C92" s="105"/>
      <c r="D92" s="111"/>
      <c r="E92" s="19" t="s">
        <v>59</v>
      </c>
      <c r="F92" s="13">
        <f t="shared" si="30"/>
        <v>0</v>
      </c>
      <c r="G92" s="16">
        <v>0</v>
      </c>
      <c r="H92" s="15">
        <v>0</v>
      </c>
      <c r="I92" s="16">
        <v>0</v>
      </c>
      <c r="J92" s="16">
        <v>0</v>
      </c>
      <c r="K92" s="76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  <c r="AD92" s="34"/>
      <c r="AE92" s="34"/>
      <c r="AF92" s="34"/>
      <c r="AG92" s="34"/>
      <c r="AH92" s="34"/>
      <c r="AI92" s="34"/>
      <c r="AJ92" s="34"/>
      <c r="AK92" s="34"/>
      <c r="AL92" s="34"/>
      <c r="AM92" s="34"/>
      <c r="AN92" s="34"/>
      <c r="AO92" s="34"/>
      <c r="AP92" s="34"/>
      <c r="AQ92" s="57"/>
      <c r="AR92" s="58"/>
      <c r="AS92" s="58"/>
      <c r="AT92" s="58"/>
      <c r="AU92" s="58"/>
      <c r="AV92" s="58"/>
      <c r="AW92" s="58"/>
      <c r="AX92" s="58"/>
      <c r="AY92" s="59"/>
      <c r="AZ92" s="60"/>
    </row>
    <row r="93" spans="1:52" s="61" customFormat="1" ht="14.25" customHeight="1">
      <c r="A93" s="108" t="s">
        <v>143</v>
      </c>
      <c r="B93" s="96" t="s">
        <v>144</v>
      </c>
      <c r="C93" s="103">
        <v>2022</v>
      </c>
      <c r="D93" s="109" t="s">
        <v>89</v>
      </c>
      <c r="E93" s="19" t="s">
        <v>47</v>
      </c>
      <c r="F93" s="28">
        <f t="shared" si="30"/>
        <v>487</v>
      </c>
      <c r="G93" s="29">
        <f t="shared" ref="G93" si="34">SUM(G94:G97)</f>
        <v>0</v>
      </c>
      <c r="H93" s="29">
        <f>SUM(H94:H97)</f>
        <v>206.99999999999997</v>
      </c>
      <c r="I93" s="29">
        <f t="shared" ref="I93:K93" si="35">SUM(I94:I97)</f>
        <v>280</v>
      </c>
      <c r="J93" s="29">
        <f t="shared" si="35"/>
        <v>0</v>
      </c>
      <c r="K93" s="79">
        <f t="shared" si="35"/>
        <v>0</v>
      </c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  <c r="AD93" s="34"/>
      <c r="AE93" s="34"/>
      <c r="AF93" s="34"/>
      <c r="AG93" s="34"/>
      <c r="AH93" s="34"/>
      <c r="AI93" s="34"/>
      <c r="AJ93" s="34"/>
      <c r="AK93" s="34"/>
      <c r="AL93" s="34"/>
      <c r="AM93" s="34"/>
      <c r="AN93" s="34"/>
      <c r="AO93" s="34"/>
      <c r="AP93" s="34"/>
      <c r="AQ93" s="57"/>
      <c r="AR93" s="58"/>
      <c r="AS93" s="58"/>
      <c r="AT93" s="58"/>
      <c r="AU93" s="58"/>
      <c r="AV93" s="58"/>
      <c r="AW93" s="58"/>
      <c r="AX93" s="58"/>
      <c r="AY93" s="59"/>
      <c r="AZ93" s="60"/>
    </row>
    <row r="94" spans="1:52" s="61" customFormat="1" ht="14.25" customHeight="1">
      <c r="A94" s="94"/>
      <c r="B94" s="97"/>
      <c r="C94" s="104"/>
      <c r="D94" s="110"/>
      <c r="E94" s="19" t="s">
        <v>56</v>
      </c>
      <c r="F94" s="13"/>
      <c r="G94" s="16">
        <v>0</v>
      </c>
      <c r="H94" s="16">
        <v>0</v>
      </c>
      <c r="I94" s="16">
        <v>0</v>
      </c>
      <c r="J94" s="16">
        <v>0</v>
      </c>
      <c r="K94" s="76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  <c r="AD94" s="34"/>
      <c r="AE94" s="34"/>
      <c r="AF94" s="34"/>
      <c r="AG94" s="34"/>
      <c r="AH94" s="34"/>
      <c r="AI94" s="34"/>
      <c r="AJ94" s="34"/>
      <c r="AK94" s="34"/>
      <c r="AL94" s="34"/>
      <c r="AM94" s="34"/>
      <c r="AN94" s="34"/>
      <c r="AO94" s="34"/>
      <c r="AP94" s="34"/>
      <c r="AQ94" s="57"/>
      <c r="AR94" s="58"/>
      <c r="AS94" s="58"/>
      <c r="AT94" s="58"/>
      <c r="AU94" s="58"/>
      <c r="AV94" s="58"/>
      <c r="AW94" s="58"/>
      <c r="AX94" s="58"/>
      <c r="AY94" s="59"/>
      <c r="AZ94" s="60"/>
    </row>
    <row r="95" spans="1:52" s="61" customFormat="1" ht="14.25" customHeight="1">
      <c r="A95" s="94"/>
      <c r="B95" s="97"/>
      <c r="C95" s="104"/>
      <c r="D95" s="110"/>
      <c r="E95" s="19" t="s">
        <v>57</v>
      </c>
      <c r="F95" s="13"/>
      <c r="G95" s="16">
        <v>0</v>
      </c>
      <c r="H95" s="16">
        <v>0</v>
      </c>
      <c r="I95" s="16">
        <v>0</v>
      </c>
      <c r="J95" s="16">
        <v>0</v>
      </c>
      <c r="K95" s="76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34"/>
      <c r="AF95" s="34"/>
      <c r="AG95" s="34"/>
      <c r="AH95" s="34"/>
      <c r="AI95" s="34"/>
      <c r="AJ95" s="34"/>
      <c r="AK95" s="34"/>
      <c r="AL95" s="34"/>
      <c r="AM95" s="34"/>
      <c r="AN95" s="34"/>
      <c r="AO95" s="34"/>
      <c r="AP95" s="34"/>
      <c r="AQ95" s="57"/>
      <c r="AR95" s="58"/>
      <c r="AS95" s="58"/>
      <c r="AT95" s="58"/>
      <c r="AU95" s="58"/>
      <c r="AV95" s="58"/>
      <c r="AW95" s="58"/>
      <c r="AX95" s="58"/>
      <c r="AY95" s="59"/>
      <c r="AZ95" s="60"/>
    </row>
    <row r="96" spans="1:52" s="61" customFormat="1" ht="14.25" customHeight="1">
      <c r="A96" s="94"/>
      <c r="B96" s="97"/>
      <c r="C96" s="104"/>
      <c r="D96" s="110"/>
      <c r="E96" s="19" t="s">
        <v>58</v>
      </c>
      <c r="F96" s="13">
        <f>G96+H96+I96+J96+K96</f>
        <v>487</v>
      </c>
      <c r="G96" s="16">
        <v>0</v>
      </c>
      <c r="H96" s="17">
        <f>458.215-251.215</f>
        <v>206.99999999999997</v>
      </c>
      <c r="I96" s="16">
        <v>280</v>
      </c>
      <c r="J96" s="16">
        <v>0</v>
      </c>
      <c r="K96" s="76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34"/>
      <c r="AF96" s="34"/>
      <c r="AG96" s="34"/>
      <c r="AH96" s="34"/>
      <c r="AI96" s="34"/>
      <c r="AJ96" s="34"/>
      <c r="AK96" s="34"/>
      <c r="AL96" s="34"/>
      <c r="AM96" s="34"/>
      <c r="AN96" s="34"/>
      <c r="AO96" s="34"/>
      <c r="AP96" s="34"/>
      <c r="AQ96" s="57"/>
      <c r="AR96" s="58"/>
      <c r="AS96" s="58"/>
      <c r="AT96" s="58"/>
      <c r="AU96" s="58"/>
      <c r="AV96" s="58"/>
      <c r="AW96" s="58"/>
      <c r="AX96" s="58"/>
      <c r="AY96" s="59"/>
      <c r="AZ96" s="60"/>
    </row>
    <row r="97" spans="1:52" s="61" customFormat="1" ht="14.25" customHeight="1">
      <c r="A97" s="95"/>
      <c r="B97" s="98"/>
      <c r="C97" s="105"/>
      <c r="D97" s="111"/>
      <c r="E97" s="19" t="s">
        <v>59</v>
      </c>
      <c r="F97" s="13"/>
      <c r="G97" s="16">
        <v>0</v>
      </c>
      <c r="H97" s="16">
        <v>0</v>
      </c>
      <c r="I97" s="16">
        <v>0</v>
      </c>
      <c r="J97" s="16">
        <v>0</v>
      </c>
      <c r="K97" s="76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34"/>
      <c r="AF97" s="34"/>
      <c r="AG97" s="34"/>
      <c r="AH97" s="34"/>
      <c r="AI97" s="34"/>
      <c r="AJ97" s="34"/>
      <c r="AK97" s="34"/>
      <c r="AL97" s="34"/>
      <c r="AM97" s="34"/>
      <c r="AN97" s="34"/>
      <c r="AO97" s="34"/>
      <c r="AP97" s="34"/>
      <c r="AQ97" s="57"/>
      <c r="AR97" s="58"/>
      <c r="AS97" s="58"/>
      <c r="AT97" s="58"/>
      <c r="AU97" s="58"/>
      <c r="AV97" s="58"/>
      <c r="AW97" s="58"/>
      <c r="AX97" s="58"/>
      <c r="AY97" s="59"/>
      <c r="AZ97" s="60"/>
    </row>
    <row r="98" spans="1:52" s="45" customFormat="1" ht="15.6" customHeight="1">
      <c r="A98" s="81" t="s">
        <v>68</v>
      </c>
      <c r="B98" s="81" t="s">
        <v>84</v>
      </c>
      <c r="C98" s="103" t="s">
        <v>160</v>
      </c>
      <c r="D98" s="81" t="s">
        <v>112</v>
      </c>
      <c r="E98" s="26" t="s">
        <v>47</v>
      </c>
      <c r="F98" s="13">
        <f>G98+H98+I98+J98+K98</f>
        <v>318596.25594</v>
      </c>
      <c r="G98" s="14">
        <f>G103+G108+G113+G118+G123+G128+G133+G138+G143+G148+G153</f>
        <v>56915.833559999999</v>
      </c>
      <c r="H98" s="14">
        <f>H103+H108+H113+H118+H123+H128+H133+H138+H143+H148+H153</f>
        <v>62561.963919999995</v>
      </c>
      <c r="I98" s="14">
        <f>I103+I108+I113+I118+I123+I128+I133+I138+I143+I148+I153</f>
        <v>75302.355460000006</v>
      </c>
      <c r="J98" s="14">
        <f>J103+J108+J113+J118+J123+J128+J133+J138+J143</f>
        <v>61022.694999999992</v>
      </c>
      <c r="K98" s="78">
        <f t="shared" ref="K98" si="36">K103+K108+K113+K118+K123+K128+K133+K138+K143</f>
        <v>62793.407999999996</v>
      </c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41"/>
      <c r="AR98" s="42"/>
      <c r="AS98" s="42"/>
      <c r="AT98" s="42"/>
      <c r="AU98" s="42"/>
      <c r="AV98" s="42"/>
      <c r="AW98" s="42"/>
      <c r="AX98" s="42"/>
      <c r="AY98" s="43"/>
      <c r="AZ98" s="44"/>
    </row>
    <row r="99" spans="1:52" s="45" customFormat="1" ht="13.7" customHeight="1">
      <c r="A99" s="82"/>
      <c r="B99" s="82"/>
      <c r="C99" s="104"/>
      <c r="D99" s="82"/>
      <c r="E99" s="26" t="s">
        <v>56</v>
      </c>
      <c r="F99" s="13">
        <f>G99+H99+I99+J99+K99</f>
        <v>6014.6096099999995</v>
      </c>
      <c r="G99" s="14">
        <f>G104+G109+G114+G119+G124+G129+G134+G139+G144</f>
        <v>336.95697999999999</v>
      </c>
      <c r="H99" s="14">
        <f>H104+H109+H114+H119+H124+H129+H134+H139+H144+H149+H154</f>
        <v>335.34931</v>
      </c>
      <c r="I99" s="14">
        <f>I129+I134+I139+I104+I109+I114+I119+I124+I144+I149+I154</f>
        <v>5342.30332</v>
      </c>
      <c r="J99" s="14">
        <f t="shared" ref="J99:K99" si="37">J129+J134+J139</f>
        <v>0</v>
      </c>
      <c r="K99" s="78">
        <f t="shared" si="37"/>
        <v>0</v>
      </c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41"/>
      <c r="AR99" s="42"/>
      <c r="AS99" s="42"/>
      <c r="AT99" s="42"/>
      <c r="AU99" s="42"/>
      <c r="AV99" s="42"/>
      <c r="AW99" s="42"/>
      <c r="AX99" s="42"/>
      <c r="AY99" s="43"/>
      <c r="AZ99" s="44"/>
    </row>
    <row r="100" spans="1:52" s="45" customFormat="1" ht="13.7" customHeight="1">
      <c r="A100" s="82"/>
      <c r="B100" s="82"/>
      <c r="C100" s="104"/>
      <c r="D100" s="82"/>
      <c r="E100" s="26" t="s">
        <v>57</v>
      </c>
      <c r="F100" s="13">
        <f>G100+H100+I100+J100</f>
        <v>53.400500000000001</v>
      </c>
      <c r="G100" s="14">
        <f>G105+G110+G115+G120+G125+G130+G135+G140+G145</f>
        <v>17.734580000000001</v>
      </c>
      <c r="H100" s="14">
        <f>H105+H110+H115+H120+H125+H130+H135+H140+H145+H150+H155</f>
        <v>17.64996</v>
      </c>
      <c r="I100" s="14">
        <f>I130+I135+I140+I105+I145</f>
        <v>18.01596</v>
      </c>
      <c r="J100" s="14">
        <f t="shared" ref="J100:K100" si="38">J130+J135+J140</f>
        <v>0</v>
      </c>
      <c r="K100" s="78">
        <f t="shared" si="38"/>
        <v>0</v>
      </c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1"/>
      <c r="AR100" s="42"/>
      <c r="AS100" s="42"/>
      <c r="AT100" s="42"/>
      <c r="AU100" s="42"/>
      <c r="AV100" s="42"/>
      <c r="AW100" s="42"/>
      <c r="AX100" s="42"/>
      <c r="AY100" s="43"/>
      <c r="AZ100" s="44"/>
    </row>
    <row r="101" spans="1:52" s="45" customFormat="1" ht="13.7" customHeight="1">
      <c r="A101" s="82"/>
      <c r="B101" s="82"/>
      <c r="C101" s="104"/>
      <c r="D101" s="82"/>
      <c r="E101" s="26" t="s">
        <v>58</v>
      </c>
      <c r="F101" s="13">
        <f t="shared" ref="F101:F108" si="39">G101+H101+I101+J101+K101</f>
        <v>312528.24582999997</v>
      </c>
      <c r="G101" s="14">
        <f>G106+G111+G116+G121+G126+G131+G136+G141+G146</f>
        <v>56561.141999999993</v>
      </c>
      <c r="H101" s="14">
        <f>H106+H111+H116+H121+H126+H131+H136+H141+H146+H151+H156</f>
        <v>62208.964649999994</v>
      </c>
      <c r="I101" s="14">
        <f>I106+I111+I116+I121+I126+I131+I136+I141+I146+I151</f>
        <v>69942.03618000001</v>
      </c>
      <c r="J101" s="14">
        <f>J106+J111+J116+J121+J126+J131+J136+J141</f>
        <v>61022.694999999992</v>
      </c>
      <c r="K101" s="78">
        <f>K106+K111+K116+K121+K126+K131+K136+K141</f>
        <v>62793.407999999996</v>
      </c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41"/>
      <c r="AR101" s="42"/>
      <c r="AS101" s="42"/>
      <c r="AT101" s="42"/>
      <c r="AU101" s="42"/>
      <c r="AV101" s="42"/>
      <c r="AW101" s="42"/>
      <c r="AX101" s="42"/>
      <c r="AY101" s="43"/>
      <c r="AZ101" s="44"/>
    </row>
    <row r="102" spans="1:52" s="61" customFormat="1" ht="38.85" customHeight="1">
      <c r="A102" s="83"/>
      <c r="B102" s="83"/>
      <c r="C102" s="105"/>
      <c r="D102" s="83"/>
      <c r="E102" s="26" t="s">
        <v>59</v>
      </c>
      <c r="F102" s="13">
        <f t="shared" si="39"/>
        <v>0</v>
      </c>
      <c r="G102" s="14">
        <f>G107+G112+G117+G122+G127+G132+G137+G142+G147</f>
        <v>0</v>
      </c>
      <c r="H102" s="14">
        <f t="shared" ref="H102:I102" si="40">H132+H137+H142</f>
        <v>0</v>
      </c>
      <c r="I102" s="14">
        <f t="shared" si="40"/>
        <v>0</v>
      </c>
      <c r="J102" s="14">
        <f t="shared" ref="J102:K102" si="41">J132+J137+J142</f>
        <v>0</v>
      </c>
      <c r="K102" s="78">
        <f t="shared" si="41"/>
        <v>0</v>
      </c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34"/>
      <c r="AF102" s="34"/>
      <c r="AG102" s="34"/>
      <c r="AH102" s="34"/>
      <c r="AI102" s="34"/>
      <c r="AJ102" s="34"/>
      <c r="AK102" s="34"/>
      <c r="AL102" s="34"/>
      <c r="AM102" s="34"/>
      <c r="AN102" s="34"/>
      <c r="AO102" s="34"/>
      <c r="AP102" s="34"/>
      <c r="AQ102" s="57"/>
      <c r="AR102" s="58"/>
      <c r="AS102" s="58"/>
      <c r="AT102" s="58"/>
      <c r="AU102" s="58"/>
      <c r="AV102" s="58"/>
      <c r="AW102" s="58"/>
      <c r="AX102" s="58"/>
      <c r="AY102" s="59"/>
      <c r="AZ102" s="60"/>
    </row>
    <row r="103" spans="1:52" s="45" customFormat="1" ht="15.6" customHeight="1">
      <c r="A103" s="81" t="s">
        <v>69</v>
      </c>
      <c r="B103" s="131" t="s">
        <v>113</v>
      </c>
      <c r="C103" s="103" t="s">
        <v>121</v>
      </c>
      <c r="D103" s="90" t="s">
        <v>150</v>
      </c>
      <c r="E103" s="26" t="s">
        <v>47</v>
      </c>
      <c r="F103" s="13">
        <f t="shared" si="39"/>
        <v>30380.679499999998</v>
      </c>
      <c r="G103" s="14">
        <f t="shared" ref="G103:H103" si="42">G104+G105+G106+G107</f>
        <v>6589.335</v>
      </c>
      <c r="H103" s="14">
        <f t="shared" si="42"/>
        <v>12376.550999999999</v>
      </c>
      <c r="I103" s="14">
        <f>I104+I105+I106+I107</f>
        <v>11146.147499999999</v>
      </c>
      <c r="J103" s="14">
        <f>J104+J105+J106+J107</f>
        <v>268.64600000000002</v>
      </c>
      <c r="K103" s="78">
        <f>K104+K105+K106+K107</f>
        <v>0</v>
      </c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41"/>
      <c r="AR103" s="42"/>
      <c r="AS103" s="42"/>
      <c r="AT103" s="42"/>
      <c r="AU103" s="42"/>
      <c r="AV103" s="42"/>
      <c r="AW103" s="42"/>
      <c r="AX103" s="42"/>
      <c r="AY103" s="43"/>
      <c r="AZ103" s="44"/>
    </row>
    <row r="104" spans="1:52" s="45" customFormat="1" ht="13.7" customHeight="1">
      <c r="A104" s="82"/>
      <c r="B104" s="132"/>
      <c r="C104" s="104"/>
      <c r="D104" s="91"/>
      <c r="E104" s="26" t="s">
        <v>56</v>
      </c>
      <c r="F104" s="13">
        <f t="shared" si="39"/>
        <v>0</v>
      </c>
      <c r="G104" s="16">
        <v>0</v>
      </c>
      <c r="H104" s="16">
        <v>0</v>
      </c>
      <c r="I104" s="16">
        <v>0</v>
      </c>
      <c r="J104" s="16">
        <v>0</v>
      </c>
      <c r="K104" s="76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41"/>
      <c r="AR104" s="42"/>
      <c r="AS104" s="42"/>
      <c r="AT104" s="42"/>
      <c r="AU104" s="42"/>
      <c r="AV104" s="42"/>
      <c r="AW104" s="42"/>
      <c r="AX104" s="42"/>
      <c r="AY104" s="43"/>
      <c r="AZ104" s="44"/>
    </row>
    <row r="105" spans="1:52" s="45" customFormat="1" ht="13.7" customHeight="1">
      <c r="A105" s="82"/>
      <c r="B105" s="132"/>
      <c r="C105" s="104"/>
      <c r="D105" s="91"/>
      <c r="E105" s="26" t="s">
        <v>57</v>
      </c>
      <c r="F105" s="13">
        <f t="shared" si="39"/>
        <v>0</v>
      </c>
      <c r="G105" s="16">
        <v>0</v>
      </c>
      <c r="H105" s="16">
        <v>0</v>
      </c>
      <c r="I105" s="16">
        <v>0</v>
      </c>
      <c r="J105" s="16">
        <v>0</v>
      </c>
      <c r="K105" s="76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41"/>
      <c r="AR105" s="42"/>
      <c r="AS105" s="42"/>
      <c r="AT105" s="42"/>
      <c r="AU105" s="42"/>
      <c r="AV105" s="42"/>
      <c r="AW105" s="42"/>
      <c r="AX105" s="42"/>
      <c r="AY105" s="43"/>
      <c r="AZ105" s="44"/>
    </row>
    <row r="106" spans="1:52" s="45" customFormat="1" ht="13.7" customHeight="1">
      <c r="A106" s="82"/>
      <c r="B106" s="132"/>
      <c r="C106" s="104"/>
      <c r="D106" s="91"/>
      <c r="E106" s="26" t="s">
        <v>58</v>
      </c>
      <c r="F106" s="13">
        <f t="shared" si="39"/>
        <v>30380.679499999998</v>
      </c>
      <c r="G106" s="17">
        <f>4189.335+2400</f>
        <v>6589.335</v>
      </c>
      <c r="H106" s="17">
        <v>12376.550999999999</v>
      </c>
      <c r="I106" s="16">
        <f>11146.1475</f>
        <v>11146.147499999999</v>
      </c>
      <c r="J106" s="16">
        <v>268.64600000000002</v>
      </c>
      <c r="K106" s="76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  <c r="AG106" s="40"/>
      <c r="AH106" s="40"/>
      <c r="AI106" s="40"/>
      <c r="AJ106" s="40"/>
      <c r="AK106" s="40"/>
      <c r="AL106" s="40"/>
      <c r="AM106" s="40"/>
      <c r="AN106" s="40"/>
      <c r="AO106" s="40"/>
      <c r="AP106" s="40"/>
      <c r="AQ106" s="41"/>
      <c r="AR106" s="42"/>
      <c r="AS106" s="42"/>
      <c r="AT106" s="42"/>
      <c r="AU106" s="42"/>
      <c r="AV106" s="42"/>
      <c r="AW106" s="42"/>
      <c r="AX106" s="42"/>
      <c r="AY106" s="43"/>
      <c r="AZ106" s="44"/>
    </row>
    <row r="107" spans="1:52" s="61" customFormat="1" ht="58.5" customHeight="1">
      <c r="A107" s="83"/>
      <c r="B107" s="133"/>
      <c r="C107" s="105"/>
      <c r="D107" s="92"/>
      <c r="E107" s="26" t="s">
        <v>59</v>
      </c>
      <c r="F107" s="13">
        <f t="shared" si="39"/>
        <v>0</v>
      </c>
      <c r="G107" s="16">
        <v>0</v>
      </c>
      <c r="H107" s="16">
        <v>0</v>
      </c>
      <c r="I107" s="16">
        <v>0</v>
      </c>
      <c r="J107" s="16">
        <v>0</v>
      </c>
      <c r="K107" s="76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  <c r="AD107" s="34"/>
      <c r="AE107" s="34"/>
      <c r="AF107" s="34"/>
      <c r="AG107" s="34"/>
      <c r="AH107" s="34"/>
      <c r="AI107" s="34"/>
      <c r="AJ107" s="34"/>
      <c r="AK107" s="34"/>
      <c r="AL107" s="34"/>
      <c r="AM107" s="34"/>
      <c r="AN107" s="34"/>
      <c r="AO107" s="34"/>
      <c r="AP107" s="34"/>
      <c r="AQ107" s="57"/>
      <c r="AR107" s="58"/>
      <c r="AS107" s="58"/>
      <c r="AT107" s="58"/>
      <c r="AU107" s="58"/>
      <c r="AV107" s="58"/>
      <c r="AW107" s="58"/>
      <c r="AX107" s="58"/>
      <c r="AY107" s="59"/>
      <c r="AZ107" s="60"/>
    </row>
    <row r="108" spans="1:52" s="45" customFormat="1" ht="15.6" customHeight="1">
      <c r="A108" s="81" t="s">
        <v>70</v>
      </c>
      <c r="B108" s="84" t="s">
        <v>105</v>
      </c>
      <c r="C108" s="103" t="s">
        <v>166</v>
      </c>
      <c r="D108" s="90" t="s">
        <v>83</v>
      </c>
      <c r="E108" s="26" t="s">
        <v>47</v>
      </c>
      <c r="F108" s="13">
        <f t="shared" si="39"/>
        <v>1722</v>
      </c>
      <c r="G108" s="14">
        <f>G109+G110+G111+G112</f>
        <v>200</v>
      </c>
      <c r="H108" s="14">
        <f>H109+H110+H111+H112</f>
        <v>713</v>
      </c>
      <c r="I108" s="14">
        <f>I109+I110+I111+I112</f>
        <v>809</v>
      </c>
      <c r="J108" s="14">
        <f>J109+J110+J111+J112</f>
        <v>0</v>
      </c>
      <c r="K108" s="78">
        <f>K109+K110+K111+K112</f>
        <v>0</v>
      </c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  <c r="AG108" s="40"/>
      <c r="AH108" s="40"/>
      <c r="AI108" s="40"/>
      <c r="AJ108" s="40"/>
      <c r="AK108" s="40"/>
      <c r="AL108" s="40"/>
      <c r="AM108" s="40"/>
      <c r="AN108" s="40"/>
      <c r="AO108" s="40"/>
      <c r="AP108" s="40"/>
      <c r="AQ108" s="41"/>
      <c r="AR108" s="42"/>
      <c r="AS108" s="42"/>
      <c r="AT108" s="42"/>
      <c r="AU108" s="42"/>
      <c r="AV108" s="42"/>
      <c r="AW108" s="42"/>
      <c r="AX108" s="42"/>
      <c r="AY108" s="43"/>
      <c r="AZ108" s="44"/>
    </row>
    <row r="109" spans="1:52" s="45" customFormat="1" ht="13.7" customHeight="1">
      <c r="A109" s="82"/>
      <c r="B109" s="85"/>
      <c r="C109" s="104"/>
      <c r="D109" s="91"/>
      <c r="E109" s="26" t="s">
        <v>56</v>
      </c>
      <c r="F109" s="13">
        <f>G109+H109+I109+J109</f>
        <v>0</v>
      </c>
      <c r="G109" s="16">
        <v>0</v>
      </c>
      <c r="H109" s="16">
        <v>0</v>
      </c>
      <c r="I109" s="16">
        <v>0</v>
      </c>
      <c r="J109" s="16">
        <v>0</v>
      </c>
      <c r="K109" s="76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  <c r="AG109" s="40"/>
      <c r="AH109" s="40"/>
      <c r="AI109" s="40"/>
      <c r="AJ109" s="40"/>
      <c r="AK109" s="40"/>
      <c r="AL109" s="40"/>
      <c r="AM109" s="40"/>
      <c r="AN109" s="40"/>
      <c r="AO109" s="40"/>
      <c r="AP109" s="40"/>
      <c r="AQ109" s="41"/>
      <c r="AR109" s="42"/>
      <c r="AS109" s="42"/>
      <c r="AT109" s="42"/>
      <c r="AU109" s="42"/>
      <c r="AV109" s="42"/>
      <c r="AW109" s="42"/>
      <c r="AX109" s="42"/>
      <c r="AY109" s="43"/>
      <c r="AZ109" s="44"/>
    </row>
    <row r="110" spans="1:52" s="45" customFormat="1" ht="13.7" customHeight="1">
      <c r="A110" s="82"/>
      <c r="B110" s="85"/>
      <c r="C110" s="104"/>
      <c r="D110" s="91"/>
      <c r="E110" s="26" t="s">
        <v>57</v>
      </c>
      <c r="F110" s="13">
        <f t="shared" ref="F110:F148" si="43">G110+H110+I110+J110+K110</f>
        <v>0</v>
      </c>
      <c r="G110" s="16">
        <v>0</v>
      </c>
      <c r="H110" s="16">
        <v>0</v>
      </c>
      <c r="I110" s="16">
        <v>0</v>
      </c>
      <c r="J110" s="16">
        <v>0</v>
      </c>
      <c r="K110" s="76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  <c r="AG110" s="40"/>
      <c r="AH110" s="40"/>
      <c r="AI110" s="40"/>
      <c r="AJ110" s="40"/>
      <c r="AK110" s="40"/>
      <c r="AL110" s="40"/>
      <c r="AM110" s="40"/>
      <c r="AN110" s="40"/>
      <c r="AO110" s="40"/>
      <c r="AP110" s="40"/>
      <c r="AQ110" s="41"/>
      <c r="AR110" s="42"/>
      <c r="AS110" s="42"/>
      <c r="AT110" s="42"/>
      <c r="AU110" s="42"/>
      <c r="AV110" s="42"/>
      <c r="AW110" s="42"/>
      <c r="AX110" s="42"/>
      <c r="AY110" s="43"/>
      <c r="AZ110" s="44"/>
    </row>
    <row r="111" spans="1:52" s="45" customFormat="1" ht="12.95" customHeight="1">
      <c r="A111" s="82"/>
      <c r="B111" s="85"/>
      <c r="C111" s="104"/>
      <c r="D111" s="91"/>
      <c r="E111" s="26" t="s">
        <v>58</v>
      </c>
      <c r="F111" s="13">
        <f t="shared" si="43"/>
        <v>1722</v>
      </c>
      <c r="G111" s="17">
        <v>200</v>
      </c>
      <c r="H111" s="16">
        <v>713</v>
      </c>
      <c r="I111" s="17">
        <v>809</v>
      </c>
      <c r="J111" s="16"/>
      <c r="K111" s="76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  <c r="AG111" s="40"/>
      <c r="AH111" s="40"/>
      <c r="AI111" s="40"/>
      <c r="AJ111" s="40"/>
      <c r="AK111" s="40"/>
      <c r="AL111" s="40"/>
      <c r="AM111" s="40"/>
      <c r="AN111" s="40"/>
      <c r="AO111" s="40"/>
      <c r="AP111" s="40"/>
      <c r="AQ111" s="41"/>
      <c r="AR111" s="42"/>
      <c r="AS111" s="42"/>
      <c r="AT111" s="42"/>
      <c r="AU111" s="42"/>
      <c r="AV111" s="42"/>
      <c r="AW111" s="42"/>
      <c r="AX111" s="42"/>
      <c r="AY111" s="43"/>
      <c r="AZ111" s="44"/>
    </row>
    <row r="112" spans="1:52" s="61" customFormat="1" ht="15" customHeight="1">
      <c r="A112" s="83"/>
      <c r="B112" s="86"/>
      <c r="C112" s="105"/>
      <c r="D112" s="92"/>
      <c r="E112" s="26" t="s">
        <v>59</v>
      </c>
      <c r="F112" s="13">
        <f t="shared" si="43"/>
        <v>0</v>
      </c>
      <c r="G112" s="16">
        <v>0</v>
      </c>
      <c r="H112" s="16">
        <v>0</v>
      </c>
      <c r="I112" s="16">
        <v>0</v>
      </c>
      <c r="J112" s="16">
        <v>0</v>
      </c>
      <c r="K112" s="76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  <c r="AD112" s="34"/>
      <c r="AE112" s="34"/>
      <c r="AF112" s="34"/>
      <c r="AG112" s="34"/>
      <c r="AH112" s="34"/>
      <c r="AI112" s="34"/>
      <c r="AJ112" s="34"/>
      <c r="AK112" s="34"/>
      <c r="AL112" s="34"/>
      <c r="AM112" s="34"/>
      <c r="AN112" s="34"/>
      <c r="AO112" s="34"/>
      <c r="AP112" s="34"/>
      <c r="AQ112" s="57"/>
      <c r="AR112" s="58"/>
      <c r="AS112" s="58"/>
      <c r="AT112" s="58"/>
      <c r="AU112" s="58"/>
      <c r="AV112" s="58"/>
      <c r="AW112" s="58"/>
      <c r="AX112" s="58"/>
      <c r="AY112" s="59"/>
      <c r="AZ112" s="60"/>
    </row>
    <row r="113" spans="1:52" s="45" customFormat="1" ht="15.6" customHeight="1">
      <c r="A113" s="81" t="s">
        <v>76</v>
      </c>
      <c r="B113" s="84" t="s">
        <v>117</v>
      </c>
      <c r="C113" s="103">
        <v>2021</v>
      </c>
      <c r="D113" s="90" t="s">
        <v>93</v>
      </c>
      <c r="E113" s="26" t="s">
        <v>47</v>
      </c>
      <c r="F113" s="13">
        <f t="shared" si="43"/>
        <v>200</v>
      </c>
      <c r="G113" s="14">
        <f>G114+G115+G116+G117</f>
        <v>200</v>
      </c>
      <c r="H113" s="14">
        <f>H114+H115+H116+H117</f>
        <v>0</v>
      </c>
      <c r="I113" s="14">
        <f>I114+I115+I116+I117</f>
        <v>0</v>
      </c>
      <c r="J113" s="14">
        <f>J114+J115+J116+J117</f>
        <v>0</v>
      </c>
      <c r="K113" s="78">
        <f>K114+K115+K116+K117</f>
        <v>0</v>
      </c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  <c r="AG113" s="40"/>
      <c r="AH113" s="40"/>
      <c r="AI113" s="40"/>
      <c r="AJ113" s="40"/>
      <c r="AK113" s="40"/>
      <c r="AL113" s="40"/>
      <c r="AM113" s="40"/>
      <c r="AN113" s="40"/>
      <c r="AO113" s="40"/>
      <c r="AP113" s="40"/>
      <c r="AQ113" s="41"/>
      <c r="AR113" s="42"/>
      <c r="AS113" s="42"/>
      <c r="AT113" s="42"/>
      <c r="AU113" s="42"/>
      <c r="AV113" s="42"/>
      <c r="AW113" s="42"/>
      <c r="AX113" s="42"/>
      <c r="AY113" s="43"/>
      <c r="AZ113" s="44"/>
    </row>
    <row r="114" spans="1:52" s="45" customFormat="1" ht="13.7" customHeight="1">
      <c r="A114" s="82"/>
      <c r="B114" s="85"/>
      <c r="C114" s="104"/>
      <c r="D114" s="91"/>
      <c r="E114" s="26" t="s">
        <v>56</v>
      </c>
      <c r="F114" s="13">
        <f t="shared" si="43"/>
        <v>0</v>
      </c>
      <c r="G114" s="16">
        <v>0</v>
      </c>
      <c r="H114" s="16">
        <v>0</v>
      </c>
      <c r="I114" s="16">
        <v>0</v>
      </c>
      <c r="J114" s="16">
        <v>0</v>
      </c>
      <c r="K114" s="76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  <c r="AG114" s="40"/>
      <c r="AH114" s="40"/>
      <c r="AI114" s="40"/>
      <c r="AJ114" s="40"/>
      <c r="AK114" s="40"/>
      <c r="AL114" s="40"/>
      <c r="AM114" s="40"/>
      <c r="AN114" s="40"/>
      <c r="AO114" s="40"/>
      <c r="AP114" s="40"/>
      <c r="AQ114" s="41"/>
      <c r="AR114" s="42"/>
      <c r="AS114" s="42"/>
      <c r="AT114" s="42"/>
      <c r="AU114" s="42"/>
      <c r="AV114" s="42"/>
      <c r="AW114" s="42"/>
      <c r="AX114" s="42"/>
      <c r="AY114" s="43"/>
      <c r="AZ114" s="44"/>
    </row>
    <row r="115" spans="1:52" s="45" customFormat="1" ht="13.7" customHeight="1">
      <c r="A115" s="82"/>
      <c r="B115" s="85"/>
      <c r="C115" s="104"/>
      <c r="D115" s="91"/>
      <c r="E115" s="26" t="s">
        <v>57</v>
      </c>
      <c r="F115" s="13">
        <f t="shared" si="43"/>
        <v>0</v>
      </c>
      <c r="G115" s="16">
        <v>0</v>
      </c>
      <c r="H115" s="16">
        <v>0</v>
      </c>
      <c r="I115" s="16">
        <v>0</v>
      </c>
      <c r="J115" s="16">
        <v>0</v>
      </c>
      <c r="K115" s="76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  <c r="AG115" s="40"/>
      <c r="AH115" s="40"/>
      <c r="AI115" s="40"/>
      <c r="AJ115" s="40"/>
      <c r="AK115" s="40"/>
      <c r="AL115" s="40"/>
      <c r="AM115" s="40"/>
      <c r="AN115" s="40"/>
      <c r="AO115" s="40"/>
      <c r="AP115" s="40"/>
      <c r="AQ115" s="41"/>
      <c r="AR115" s="42"/>
      <c r="AS115" s="42"/>
      <c r="AT115" s="42"/>
      <c r="AU115" s="42"/>
      <c r="AV115" s="42"/>
      <c r="AW115" s="42"/>
      <c r="AX115" s="42"/>
      <c r="AY115" s="43"/>
      <c r="AZ115" s="44"/>
    </row>
    <row r="116" spans="1:52" s="45" customFormat="1" ht="12.95" customHeight="1">
      <c r="A116" s="82"/>
      <c r="B116" s="85"/>
      <c r="C116" s="104"/>
      <c r="D116" s="91"/>
      <c r="E116" s="26" t="s">
        <v>58</v>
      </c>
      <c r="F116" s="13">
        <f t="shared" si="43"/>
        <v>200</v>
      </c>
      <c r="G116" s="17">
        <v>200</v>
      </c>
      <c r="H116" s="16">
        <v>0</v>
      </c>
      <c r="I116" s="16">
        <v>0</v>
      </c>
      <c r="J116" s="16">
        <v>0</v>
      </c>
      <c r="K116" s="76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  <c r="AG116" s="40"/>
      <c r="AH116" s="40"/>
      <c r="AI116" s="40"/>
      <c r="AJ116" s="40"/>
      <c r="AK116" s="40"/>
      <c r="AL116" s="40"/>
      <c r="AM116" s="40"/>
      <c r="AN116" s="40"/>
      <c r="AO116" s="40"/>
      <c r="AP116" s="40"/>
      <c r="AQ116" s="41"/>
      <c r="AR116" s="42"/>
      <c r="AS116" s="42"/>
      <c r="AT116" s="42"/>
      <c r="AU116" s="42"/>
      <c r="AV116" s="42"/>
      <c r="AW116" s="42"/>
      <c r="AX116" s="42"/>
      <c r="AY116" s="43"/>
      <c r="AZ116" s="44"/>
    </row>
    <row r="117" spans="1:52" s="61" customFormat="1" ht="15" customHeight="1">
      <c r="A117" s="83"/>
      <c r="B117" s="86"/>
      <c r="C117" s="105"/>
      <c r="D117" s="92"/>
      <c r="E117" s="26" t="s">
        <v>59</v>
      </c>
      <c r="F117" s="13">
        <f t="shared" si="43"/>
        <v>0</v>
      </c>
      <c r="G117" s="16">
        <v>0</v>
      </c>
      <c r="H117" s="16">
        <v>0</v>
      </c>
      <c r="I117" s="16">
        <v>0</v>
      </c>
      <c r="J117" s="16">
        <v>0</v>
      </c>
      <c r="K117" s="76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4"/>
      <c r="AF117" s="34"/>
      <c r="AG117" s="34"/>
      <c r="AH117" s="34"/>
      <c r="AI117" s="34"/>
      <c r="AJ117" s="34"/>
      <c r="AK117" s="34"/>
      <c r="AL117" s="34"/>
      <c r="AM117" s="34"/>
      <c r="AN117" s="34"/>
      <c r="AO117" s="34"/>
      <c r="AP117" s="34"/>
      <c r="AQ117" s="57"/>
      <c r="AR117" s="58"/>
      <c r="AS117" s="58"/>
      <c r="AT117" s="58"/>
      <c r="AU117" s="58"/>
      <c r="AV117" s="58"/>
      <c r="AW117" s="58"/>
      <c r="AX117" s="58"/>
      <c r="AY117" s="59"/>
      <c r="AZ117" s="60"/>
    </row>
    <row r="118" spans="1:52" s="45" customFormat="1" ht="15.6" customHeight="1">
      <c r="A118" s="81" t="s">
        <v>104</v>
      </c>
      <c r="B118" s="84" t="s">
        <v>114</v>
      </c>
      <c r="C118" s="103">
        <v>2021</v>
      </c>
      <c r="D118" s="90" t="s">
        <v>151</v>
      </c>
      <c r="E118" s="26" t="s">
        <v>47</v>
      </c>
      <c r="F118" s="13">
        <f t="shared" si="43"/>
        <v>3949.9850000000001</v>
      </c>
      <c r="G118" s="14">
        <f>G119+G120+G121+G122</f>
        <v>3949.9850000000001</v>
      </c>
      <c r="H118" s="14">
        <f>H119+H120+H121+H122</f>
        <v>0</v>
      </c>
      <c r="I118" s="14">
        <f>I119+I120+I121+I122</f>
        <v>0</v>
      </c>
      <c r="J118" s="14">
        <f>J119+J120+J121+J122</f>
        <v>0</v>
      </c>
      <c r="K118" s="78">
        <f>K119+K120+K121+K122</f>
        <v>0</v>
      </c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  <c r="AG118" s="40"/>
      <c r="AH118" s="40"/>
      <c r="AI118" s="40"/>
      <c r="AJ118" s="40"/>
      <c r="AK118" s="40"/>
      <c r="AL118" s="40"/>
      <c r="AM118" s="40"/>
      <c r="AN118" s="40"/>
      <c r="AO118" s="40"/>
      <c r="AP118" s="40"/>
      <c r="AQ118" s="41"/>
      <c r="AR118" s="42"/>
      <c r="AS118" s="42"/>
      <c r="AT118" s="42"/>
      <c r="AU118" s="42"/>
      <c r="AV118" s="42"/>
      <c r="AW118" s="42"/>
      <c r="AX118" s="42"/>
      <c r="AY118" s="43"/>
      <c r="AZ118" s="44"/>
    </row>
    <row r="119" spans="1:52" s="45" customFormat="1" ht="13.7" customHeight="1">
      <c r="A119" s="82"/>
      <c r="B119" s="85"/>
      <c r="C119" s="104"/>
      <c r="D119" s="91"/>
      <c r="E119" s="26" t="s">
        <v>56</v>
      </c>
      <c r="F119" s="13">
        <f t="shared" si="43"/>
        <v>0</v>
      </c>
      <c r="G119" s="16">
        <v>0</v>
      </c>
      <c r="H119" s="16">
        <v>0</v>
      </c>
      <c r="I119" s="16">
        <v>0</v>
      </c>
      <c r="J119" s="16">
        <v>0</v>
      </c>
      <c r="K119" s="76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  <c r="AG119" s="40"/>
      <c r="AH119" s="40"/>
      <c r="AI119" s="40"/>
      <c r="AJ119" s="40"/>
      <c r="AK119" s="40"/>
      <c r="AL119" s="40"/>
      <c r="AM119" s="40"/>
      <c r="AN119" s="40"/>
      <c r="AO119" s="40"/>
      <c r="AP119" s="40"/>
      <c r="AQ119" s="41"/>
      <c r="AR119" s="42"/>
      <c r="AS119" s="42"/>
      <c r="AT119" s="42"/>
      <c r="AU119" s="42"/>
      <c r="AV119" s="42"/>
      <c r="AW119" s="42"/>
      <c r="AX119" s="42"/>
      <c r="AY119" s="43"/>
      <c r="AZ119" s="44"/>
    </row>
    <row r="120" spans="1:52" s="45" customFormat="1" ht="13.7" customHeight="1">
      <c r="A120" s="82"/>
      <c r="B120" s="85"/>
      <c r="C120" s="104"/>
      <c r="D120" s="91"/>
      <c r="E120" s="26" t="s">
        <v>57</v>
      </c>
      <c r="F120" s="13">
        <f t="shared" si="43"/>
        <v>0</v>
      </c>
      <c r="G120" s="16">
        <v>0</v>
      </c>
      <c r="H120" s="16">
        <v>0</v>
      </c>
      <c r="I120" s="16">
        <v>0</v>
      </c>
      <c r="J120" s="16">
        <v>0</v>
      </c>
      <c r="K120" s="76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  <c r="AG120" s="40"/>
      <c r="AH120" s="40"/>
      <c r="AI120" s="40"/>
      <c r="AJ120" s="40"/>
      <c r="AK120" s="40"/>
      <c r="AL120" s="40"/>
      <c r="AM120" s="40"/>
      <c r="AN120" s="40"/>
      <c r="AO120" s="40"/>
      <c r="AP120" s="40"/>
      <c r="AQ120" s="41"/>
      <c r="AR120" s="42"/>
      <c r="AS120" s="42"/>
      <c r="AT120" s="42"/>
      <c r="AU120" s="42"/>
      <c r="AV120" s="42"/>
      <c r="AW120" s="42"/>
      <c r="AX120" s="42"/>
      <c r="AY120" s="43"/>
      <c r="AZ120" s="44"/>
    </row>
    <row r="121" spans="1:52" s="45" customFormat="1" ht="12.95" customHeight="1">
      <c r="A121" s="82"/>
      <c r="B121" s="85"/>
      <c r="C121" s="104"/>
      <c r="D121" s="91"/>
      <c r="E121" s="26" t="s">
        <v>58</v>
      </c>
      <c r="F121" s="13">
        <f t="shared" si="43"/>
        <v>3949.9850000000001</v>
      </c>
      <c r="G121" s="17">
        <v>3949.9850000000001</v>
      </c>
      <c r="H121" s="16">
        <v>0</v>
      </c>
      <c r="I121" s="16">
        <v>0</v>
      </c>
      <c r="J121" s="16">
        <v>0</v>
      </c>
      <c r="K121" s="76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  <c r="AG121" s="40"/>
      <c r="AH121" s="40"/>
      <c r="AI121" s="40"/>
      <c r="AJ121" s="40"/>
      <c r="AK121" s="40"/>
      <c r="AL121" s="40"/>
      <c r="AM121" s="40"/>
      <c r="AN121" s="40"/>
      <c r="AO121" s="40"/>
      <c r="AP121" s="40"/>
      <c r="AQ121" s="41"/>
      <c r="AR121" s="42"/>
      <c r="AS121" s="42"/>
      <c r="AT121" s="42"/>
      <c r="AU121" s="42"/>
      <c r="AV121" s="42"/>
      <c r="AW121" s="42"/>
      <c r="AX121" s="42"/>
      <c r="AY121" s="43"/>
      <c r="AZ121" s="44"/>
    </row>
    <row r="122" spans="1:52" s="61" customFormat="1" ht="17.100000000000001" customHeight="1">
      <c r="A122" s="83"/>
      <c r="B122" s="86"/>
      <c r="C122" s="105"/>
      <c r="D122" s="92"/>
      <c r="E122" s="26" t="s">
        <v>59</v>
      </c>
      <c r="F122" s="13">
        <f t="shared" si="43"/>
        <v>0</v>
      </c>
      <c r="G122" s="16">
        <v>0</v>
      </c>
      <c r="H122" s="16">
        <v>0</v>
      </c>
      <c r="I122" s="16">
        <v>0</v>
      </c>
      <c r="J122" s="16">
        <v>0</v>
      </c>
      <c r="K122" s="76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34"/>
      <c r="AF122" s="34"/>
      <c r="AG122" s="34"/>
      <c r="AH122" s="34"/>
      <c r="AI122" s="34"/>
      <c r="AJ122" s="34"/>
      <c r="AK122" s="34"/>
      <c r="AL122" s="34"/>
      <c r="AM122" s="34"/>
      <c r="AN122" s="34"/>
      <c r="AO122" s="34"/>
      <c r="AP122" s="34"/>
      <c r="AQ122" s="57"/>
      <c r="AR122" s="58"/>
      <c r="AS122" s="58"/>
      <c r="AT122" s="58"/>
      <c r="AU122" s="58"/>
      <c r="AV122" s="58"/>
      <c r="AW122" s="58"/>
      <c r="AX122" s="58"/>
      <c r="AY122" s="59"/>
      <c r="AZ122" s="60"/>
    </row>
    <row r="123" spans="1:52" s="61" customFormat="1" ht="14.25" customHeight="1">
      <c r="A123" s="81" t="s">
        <v>101</v>
      </c>
      <c r="B123" s="84" t="s">
        <v>119</v>
      </c>
      <c r="C123" s="103">
        <v>2021</v>
      </c>
      <c r="D123" s="90" t="s">
        <v>93</v>
      </c>
      <c r="E123" s="26" t="s">
        <v>47</v>
      </c>
      <c r="F123" s="13">
        <f t="shared" si="43"/>
        <v>354.69155999999998</v>
      </c>
      <c r="G123" s="14">
        <f>G124+G125+G126+G127</f>
        <v>354.69155999999998</v>
      </c>
      <c r="H123" s="14">
        <f>H124+H125+H126+H127</f>
        <v>0</v>
      </c>
      <c r="I123" s="14">
        <f>I124+I125+I126+I127</f>
        <v>0</v>
      </c>
      <c r="J123" s="14">
        <f>J124+J125+J126+J127</f>
        <v>0</v>
      </c>
      <c r="K123" s="78">
        <f>K124+K125+K126+K127</f>
        <v>0</v>
      </c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34"/>
      <c r="AF123" s="34"/>
      <c r="AG123" s="34"/>
      <c r="AH123" s="34"/>
      <c r="AI123" s="34"/>
      <c r="AJ123" s="34"/>
      <c r="AK123" s="34"/>
      <c r="AL123" s="34"/>
      <c r="AM123" s="34"/>
      <c r="AN123" s="34"/>
      <c r="AO123" s="34"/>
      <c r="AP123" s="34"/>
      <c r="AQ123" s="57"/>
      <c r="AR123" s="58"/>
      <c r="AS123" s="58"/>
      <c r="AT123" s="58"/>
      <c r="AU123" s="58"/>
      <c r="AV123" s="58"/>
      <c r="AW123" s="58"/>
      <c r="AX123" s="58"/>
      <c r="AY123" s="59"/>
      <c r="AZ123" s="60"/>
    </row>
    <row r="124" spans="1:52" s="61" customFormat="1" ht="17.100000000000001" customHeight="1">
      <c r="A124" s="82"/>
      <c r="B124" s="85"/>
      <c r="C124" s="104"/>
      <c r="D124" s="91"/>
      <c r="E124" s="26" t="s">
        <v>56</v>
      </c>
      <c r="F124" s="13">
        <f t="shared" si="43"/>
        <v>336.95697999999999</v>
      </c>
      <c r="G124" s="17">
        <v>336.95697999999999</v>
      </c>
      <c r="H124" s="16">
        <v>0</v>
      </c>
      <c r="I124" s="16">
        <v>0</v>
      </c>
      <c r="J124" s="16">
        <v>0</v>
      </c>
      <c r="K124" s="76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34"/>
      <c r="AF124" s="34"/>
      <c r="AG124" s="34"/>
      <c r="AH124" s="34"/>
      <c r="AI124" s="34"/>
      <c r="AJ124" s="34"/>
      <c r="AK124" s="34"/>
      <c r="AL124" s="34"/>
      <c r="AM124" s="34"/>
      <c r="AN124" s="34"/>
      <c r="AO124" s="34"/>
      <c r="AP124" s="34"/>
      <c r="AQ124" s="57"/>
      <c r="AR124" s="58"/>
      <c r="AS124" s="58"/>
      <c r="AT124" s="58"/>
      <c r="AU124" s="58"/>
      <c r="AV124" s="58"/>
      <c r="AW124" s="58"/>
      <c r="AX124" s="58"/>
      <c r="AY124" s="59"/>
      <c r="AZ124" s="60"/>
    </row>
    <row r="125" spans="1:52" s="61" customFormat="1" ht="17.100000000000001" customHeight="1">
      <c r="A125" s="82"/>
      <c r="B125" s="85"/>
      <c r="C125" s="104"/>
      <c r="D125" s="91"/>
      <c r="E125" s="26" t="s">
        <v>57</v>
      </c>
      <c r="F125" s="13">
        <f t="shared" si="43"/>
        <v>17.734580000000001</v>
      </c>
      <c r="G125" s="17">
        <v>17.734580000000001</v>
      </c>
      <c r="H125" s="16">
        <v>0</v>
      </c>
      <c r="I125" s="16">
        <v>0</v>
      </c>
      <c r="J125" s="16">
        <v>0</v>
      </c>
      <c r="K125" s="76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34"/>
      <c r="AF125" s="34"/>
      <c r="AG125" s="34"/>
      <c r="AH125" s="34"/>
      <c r="AI125" s="34"/>
      <c r="AJ125" s="34"/>
      <c r="AK125" s="34"/>
      <c r="AL125" s="34"/>
      <c r="AM125" s="34"/>
      <c r="AN125" s="34"/>
      <c r="AO125" s="34"/>
      <c r="AP125" s="34"/>
      <c r="AQ125" s="57"/>
      <c r="AR125" s="58"/>
      <c r="AS125" s="58"/>
      <c r="AT125" s="58"/>
      <c r="AU125" s="58"/>
      <c r="AV125" s="58"/>
      <c r="AW125" s="58"/>
      <c r="AX125" s="58"/>
      <c r="AY125" s="59"/>
      <c r="AZ125" s="60"/>
    </row>
    <row r="126" spans="1:52" s="61" customFormat="1" ht="15.6" customHeight="1">
      <c r="A126" s="82"/>
      <c r="B126" s="85"/>
      <c r="C126" s="104"/>
      <c r="D126" s="91"/>
      <c r="E126" s="26" t="s">
        <v>58</v>
      </c>
      <c r="F126" s="13">
        <f t="shared" si="43"/>
        <v>0</v>
      </c>
      <c r="G126" s="16"/>
      <c r="H126" s="16">
        <v>0</v>
      </c>
      <c r="I126" s="16">
        <v>0</v>
      </c>
      <c r="J126" s="16">
        <v>0</v>
      </c>
      <c r="K126" s="76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  <c r="AK126" s="34"/>
      <c r="AL126" s="34"/>
      <c r="AM126" s="34"/>
      <c r="AN126" s="34"/>
      <c r="AO126" s="34"/>
      <c r="AP126" s="34"/>
      <c r="AQ126" s="57"/>
      <c r="AR126" s="58"/>
      <c r="AS126" s="58"/>
      <c r="AT126" s="58"/>
      <c r="AU126" s="58"/>
      <c r="AV126" s="58"/>
      <c r="AW126" s="58"/>
      <c r="AX126" s="58"/>
      <c r="AY126" s="59"/>
      <c r="AZ126" s="60"/>
    </row>
    <row r="127" spans="1:52" s="61" customFormat="1" ht="54" customHeight="1">
      <c r="A127" s="83"/>
      <c r="B127" s="86"/>
      <c r="C127" s="105"/>
      <c r="D127" s="92"/>
      <c r="E127" s="26" t="s">
        <v>59</v>
      </c>
      <c r="F127" s="13">
        <f t="shared" si="43"/>
        <v>0</v>
      </c>
      <c r="G127" s="16">
        <v>0</v>
      </c>
      <c r="H127" s="16">
        <v>0</v>
      </c>
      <c r="I127" s="16">
        <v>0</v>
      </c>
      <c r="J127" s="16">
        <v>0</v>
      </c>
      <c r="K127" s="76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  <c r="AD127" s="34"/>
      <c r="AE127" s="34"/>
      <c r="AF127" s="34"/>
      <c r="AG127" s="34"/>
      <c r="AH127" s="34"/>
      <c r="AI127" s="34"/>
      <c r="AJ127" s="34"/>
      <c r="AK127" s="34"/>
      <c r="AL127" s="34"/>
      <c r="AM127" s="34"/>
      <c r="AN127" s="34"/>
      <c r="AO127" s="34"/>
      <c r="AP127" s="34"/>
      <c r="AQ127" s="57"/>
      <c r="AR127" s="58"/>
      <c r="AS127" s="58"/>
      <c r="AT127" s="58"/>
      <c r="AU127" s="58"/>
      <c r="AV127" s="58"/>
      <c r="AW127" s="58"/>
      <c r="AX127" s="58"/>
      <c r="AY127" s="59"/>
      <c r="AZ127" s="60"/>
    </row>
    <row r="128" spans="1:52" s="45" customFormat="1" ht="15.6" customHeight="1">
      <c r="A128" s="81" t="s">
        <v>102</v>
      </c>
      <c r="B128" s="127" t="s">
        <v>138</v>
      </c>
      <c r="C128" s="103" t="s">
        <v>160</v>
      </c>
      <c r="D128" s="90" t="s">
        <v>92</v>
      </c>
      <c r="E128" s="26" t="s">
        <v>47</v>
      </c>
      <c r="F128" s="13">
        <f t="shared" si="43"/>
        <v>98344.474000000002</v>
      </c>
      <c r="G128" s="14">
        <f t="shared" ref="G128:H128" si="44">G129+G130+G131+G132</f>
        <v>15936.712</v>
      </c>
      <c r="H128" s="14">
        <f t="shared" si="44"/>
        <v>17002.364999999998</v>
      </c>
      <c r="I128" s="14">
        <f>I129+I130+I131+I132</f>
        <v>20416.292000000001</v>
      </c>
      <c r="J128" s="14">
        <f>J129+J130+J131+J132</f>
        <v>21933.135999999999</v>
      </c>
      <c r="K128" s="78">
        <f>K129+K130+K131+K132</f>
        <v>23055.969000000001</v>
      </c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1"/>
      <c r="AR128" s="42"/>
      <c r="AS128" s="42"/>
      <c r="AT128" s="42"/>
      <c r="AU128" s="42"/>
      <c r="AV128" s="42"/>
      <c r="AW128" s="42"/>
      <c r="AX128" s="42"/>
      <c r="AY128" s="43"/>
      <c r="AZ128" s="44"/>
    </row>
    <row r="129" spans="1:52" s="45" customFormat="1" ht="13.7" customHeight="1">
      <c r="A129" s="82"/>
      <c r="B129" s="120"/>
      <c r="C129" s="104"/>
      <c r="D129" s="91"/>
      <c r="E129" s="26" t="s">
        <v>56</v>
      </c>
      <c r="F129" s="13">
        <f t="shared" si="43"/>
        <v>0</v>
      </c>
      <c r="G129" s="16">
        <v>0</v>
      </c>
      <c r="H129" s="16">
        <v>0</v>
      </c>
      <c r="I129" s="16">
        <v>0</v>
      </c>
      <c r="J129" s="16">
        <v>0</v>
      </c>
      <c r="K129" s="76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1"/>
      <c r="AR129" s="42"/>
      <c r="AS129" s="42"/>
      <c r="AT129" s="42"/>
      <c r="AU129" s="42"/>
      <c r="AV129" s="42"/>
      <c r="AW129" s="42"/>
      <c r="AX129" s="42"/>
      <c r="AY129" s="43"/>
      <c r="AZ129" s="44"/>
    </row>
    <row r="130" spans="1:52" s="45" customFormat="1" ht="13.7" customHeight="1">
      <c r="A130" s="82"/>
      <c r="B130" s="120"/>
      <c r="C130" s="104"/>
      <c r="D130" s="91"/>
      <c r="E130" s="26" t="s">
        <v>57</v>
      </c>
      <c r="F130" s="13">
        <f t="shared" si="43"/>
        <v>0</v>
      </c>
      <c r="G130" s="16">
        <v>0</v>
      </c>
      <c r="H130" s="16">
        <v>0</v>
      </c>
      <c r="I130" s="16">
        <v>0</v>
      </c>
      <c r="J130" s="16">
        <v>0</v>
      </c>
      <c r="K130" s="76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1"/>
      <c r="AR130" s="42"/>
      <c r="AS130" s="42"/>
      <c r="AT130" s="42"/>
      <c r="AU130" s="42"/>
      <c r="AV130" s="42"/>
      <c r="AW130" s="42"/>
      <c r="AX130" s="42"/>
      <c r="AY130" s="43"/>
      <c r="AZ130" s="44"/>
    </row>
    <row r="131" spans="1:52" s="45" customFormat="1" ht="13.7" customHeight="1">
      <c r="A131" s="82"/>
      <c r="B131" s="120"/>
      <c r="C131" s="104"/>
      <c r="D131" s="91"/>
      <c r="E131" s="26" t="s">
        <v>58</v>
      </c>
      <c r="F131" s="13">
        <f t="shared" si="43"/>
        <v>98344.474000000002</v>
      </c>
      <c r="G131" s="17">
        <v>15936.712</v>
      </c>
      <c r="H131" s="16">
        <f>16910.958+91.407</f>
        <v>17002.364999999998</v>
      </c>
      <c r="I131" s="16">
        <v>20416.292000000001</v>
      </c>
      <c r="J131" s="16">
        <v>21933.135999999999</v>
      </c>
      <c r="K131" s="76">
        <v>23055.969000000001</v>
      </c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1"/>
      <c r="AR131" s="42"/>
      <c r="AS131" s="42"/>
      <c r="AT131" s="42"/>
      <c r="AU131" s="42"/>
      <c r="AV131" s="42"/>
      <c r="AW131" s="42"/>
      <c r="AX131" s="42"/>
      <c r="AY131" s="43"/>
      <c r="AZ131" s="44"/>
    </row>
    <row r="132" spans="1:52" s="61" customFormat="1" ht="13.7" customHeight="1">
      <c r="A132" s="83"/>
      <c r="B132" s="121"/>
      <c r="C132" s="105"/>
      <c r="D132" s="92"/>
      <c r="E132" s="26" t="s">
        <v>59</v>
      </c>
      <c r="F132" s="13">
        <f t="shared" si="43"/>
        <v>0</v>
      </c>
      <c r="G132" s="16">
        <v>0</v>
      </c>
      <c r="H132" s="16">
        <v>0</v>
      </c>
      <c r="I132" s="16">
        <v>0</v>
      </c>
      <c r="J132" s="16">
        <v>0</v>
      </c>
      <c r="K132" s="76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  <c r="AD132" s="34"/>
      <c r="AE132" s="34"/>
      <c r="AF132" s="34"/>
      <c r="AG132" s="34"/>
      <c r="AH132" s="34"/>
      <c r="AI132" s="34"/>
      <c r="AJ132" s="34"/>
      <c r="AK132" s="34"/>
      <c r="AL132" s="34"/>
      <c r="AM132" s="34"/>
      <c r="AN132" s="34"/>
      <c r="AO132" s="34"/>
      <c r="AP132" s="34"/>
      <c r="AQ132" s="57"/>
      <c r="AR132" s="58"/>
      <c r="AS132" s="58"/>
      <c r="AT132" s="58"/>
      <c r="AU132" s="58"/>
      <c r="AV132" s="58"/>
      <c r="AW132" s="58"/>
      <c r="AX132" s="58"/>
      <c r="AY132" s="59"/>
      <c r="AZ132" s="60"/>
    </row>
    <row r="133" spans="1:52" s="45" customFormat="1" ht="15.6" customHeight="1">
      <c r="A133" s="81" t="s">
        <v>103</v>
      </c>
      <c r="B133" s="84" t="s">
        <v>85</v>
      </c>
      <c r="C133" s="103" t="s">
        <v>164</v>
      </c>
      <c r="D133" s="90" t="s">
        <v>152</v>
      </c>
      <c r="E133" s="26" t="s">
        <v>47</v>
      </c>
      <c r="F133" s="13">
        <f t="shared" si="43"/>
        <v>31290.891000000003</v>
      </c>
      <c r="G133" s="14">
        <f t="shared" ref="G133:I133" si="45">G134+G135+G136+G137</f>
        <v>4987.1719999999996</v>
      </c>
      <c r="H133" s="14">
        <f t="shared" si="45"/>
        <v>5411.7749999999996</v>
      </c>
      <c r="I133" s="14">
        <f t="shared" si="45"/>
        <v>6502.9970000000003</v>
      </c>
      <c r="J133" s="14">
        <f t="shared" ref="J133:K133" si="46">J134+J135+J136+J137</f>
        <v>6987.9390000000003</v>
      </c>
      <c r="K133" s="78">
        <f t="shared" si="46"/>
        <v>7401.0079999999998</v>
      </c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1"/>
      <c r="AR133" s="42"/>
      <c r="AS133" s="42"/>
      <c r="AT133" s="42"/>
      <c r="AU133" s="42"/>
      <c r="AV133" s="42"/>
      <c r="AW133" s="42"/>
      <c r="AX133" s="42"/>
      <c r="AY133" s="43"/>
      <c r="AZ133" s="44"/>
    </row>
    <row r="134" spans="1:52" s="45" customFormat="1">
      <c r="A134" s="82"/>
      <c r="B134" s="120"/>
      <c r="C134" s="104"/>
      <c r="D134" s="112"/>
      <c r="E134" s="26" t="s">
        <v>56</v>
      </c>
      <c r="F134" s="13">
        <f t="shared" si="43"/>
        <v>0</v>
      </c>
      <c r="G134" s="16">
        <v>0</v>
      </c>
      <c r="H134" s="16">
        <v>0</v>
      </c>
      <c r="I134" s="16">
        <v>0</v>
      </c>
      <c r="J134" s="16">
        <v>0</v>
      </c>
      <c r="K134" s="76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1"/>
      <c r="AR134" s="42"/>
      <c r="AS134" s="42"/>
      <c r="AT134" s="42"/>
      <c r="AU134" s="42"/>
      <c r="AV134" s="42"/>
      <c r="AW134" s="42"/>
      <c r="AX134" s="42"/>
      <c r="AY134" s="43"/>
      <c r="AZ134" s="44"/>
    </row>
    <row r="135" spans="1:52" s="45" customFormat="1">
      <c r="A135" s="82"/>
      <c r="B135" s="120"/>
      <c r="C135" s="104"/>
      <c r="D135" s="112"/>
      <c r="E135" s="26" t="s">
        <v>57</v>
      </c>
      <c r="F135" s="13">
        <f t="shared" si="43"/>
        <v>0</v>
      </c>
      <c r="G135" s="16">
        <v>0</v>
      </c>
      <c r="H135" s="16">
        <v>0</v>
      </c>
      <c r="I135" s="16">
        <v>0</v>
      </c>
      <c r="J135" s="16">
        <v>0</v>
      </c>
      <c r="K135" s="76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  <c r="AG135" s="40"/>
      <c r="AH135" s="40"/>
      <c r="AI135" s="40"/>
      <c r="AJ135" s="40"/>
      <c r="AK135" s="40"/>
      <c r="AL135" s="40"/>
      <c r="AM135" s="40"/>
      <c r="AN135" s="40"/>
      <c r="AO135" s="40"/>
      <c r="AP135" s="40"/>
      <c r="AQ135" s="41"/>
      <c r="AR135" s="42"/>
      <c r="AS135" s="42"/>
      <c r="AT135" s="42"/>
      <c r="AU135" s="42"/>
      <c r="AV135" s="42"/>
      <c r="AW135" s="42"/>
      <c r="AX135" s="42"/>
      <c r="AY135" s="43"/>
      <c r="AZ135" s="44"/>
    </row>
    <row r="136" spans="1:52" s="45" customFormat="1">
      <c r="A136" s="82"/>
      <c r="B136" s="120"/>
      <c r="C136" s="104"/>
      <c r="D136" s="112"/>
      <c r="E136" s="26" t="s">
        <v>58</v>
      </c>
      <c r="F136" s="13">
        <f t="shared" si="43"/>
        <v>31290.891000000003</v>
      </c>
      <c r="G136" s="17">
        <v>4987.1719999999996</v>
      </c>
      <c r="H136" s="16">
        <v>5411.7749999999996</v>
      </c>
      <c r="I136" s="16">
        <v>6502.9970000000003</v>
      </c>
      <c r="J136" s="16">
        <v>6987.9390000000003</v>
      </c>
      <c r="K136" s="76">
        <v>7401.0079999999998</v>
      </c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  <c r="AG136" s="40"/>
      <c r="AH136" s="40"/>
      <c r="AI136" s="40"/>
      <c r="AJ136" s="40"/>
      <c r="AK136" s="40"/>
      <c r="AL136" s="40"/>
      <c r="AM136" s="40"/>
      <c r="AN136" s="40"/>
      <c r="AO136" s="40"/>
      <c r="AP136" s="40"/>
      <c r="AQ136" s="41"/>
      <c r="AR136" s="42"/>
      <c r="AS136" s="42"/>
      <c r="AT136" s="42"/>
      <c r="AU136" s="42"/>
      <c r="AV136" s="42"/>
      <c r="AW136" s="42"/>
      <c r="AX136" s="42"/>
      <c r="AY136" s="43"/>
      <c r="AZ136" s="44"/>
    </row>
    <row r="137" spans="1:52" s="61" customFormat="1" ht="26.1" customHeight="1">
      <c r="A137" s="83"/>
      <c r="B137" s="121"/>
      <c r="C137" s="105"/>
      <c r="D137" s="113"/>
      <c r="E137" s="26" t="s">
        <v>59</v>
      </c>
      <c r="F137" s="13">
        <f t="shared" si="43"/>
        <v>0</v>
      </c>
      <c r="G137" s="16">
        <v>0</v>
      </c>
      <c r="H137" s="16">
        <v>0</v>
      </c>
      <c r="I137" s="16">
        <v>0</v>
      </c>
      <c r="J137" s="16">
        <v>0</v>
      </c>
      <c r="K137" s="76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  <c r="AD137" s="34"/>
      <c r="AE137" s="34"/>
      <c r="AF137" s="34"/>
      <c r="AG137" s="34"/>
      <c r="AH137" s="34"/>
      <c r="AI137" s="34"/>
      <c r="AJ137" s="34"/>
      <c r="AK137" s="34"/>
      <c r="AL137" s="34"/>
      <c r="AM137" s="34"/>
      <c r="AN137" s="34"/>
      <c r="AO137" s="34"/>
      <c r="AP137" s="34"/>
      <c r="AQ137" s="57"/>
      <c r="AR137" s="58"/>
      <c r="AS137" s="58"/>
      <c r="AT137" s="58"/>
      <c r="AU137" s="58"/>
      <c r="AV137" s="58"/>
      <c r="AW137" s="58"/>
      <c r="AX137" s="58"/>
      <c r="AY137" s="59"/>
      <c r="AZ137" s="60"/>
    </row>
    <row r="138" spans="1:52" s="45" customFormat="1" ht="15.6" customHeight="1">
      <c r="A138" s="81" t="s">
        <v>120</v>
      </c>
      <c r="B138" s="84" t="s">
        <v>139</v>
      </c>
      <c r="C138" s="103" t="s">
        <v>160</v>
      </c>
      <c r="D138" s="118" t="s">
        <v>93</v>
      </c>
      <c r="E138" s="26" t="s">
        <v>47</v>
      </c>
      <c r="F138" s="13">
        <f t="shared" si="43"/>
        <v>145807.46565</v>
      </c>
      <c r="G138" s="14">
        <f t="shared" ref="G138:I138" si="47">G139+G140+G141+G142</f>
        <v>24697.937999999998</v>
      </c>
      <c r="H138" s="14">
        <f t="shared" si="47"/>
        <v>26229.38365</v>
      </c>
      <c r="I138" s="14">
        <f t="shared" si="47"/>
        <v>30710.739000000001</v>
      </c>
      <c r="J138" s="14">
        <f t="shared" ref="J138:K138" si="48">J139+J140+J141+J142</f>
        <v>31832.973999999998</v>
      </c>
      <c r="K138" s="78">
        <f t="shared" si="48"/>
        <v>32336.431</v>
      </c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  <c r="AG138" s="40"/>
      <c r="AH138" s="40"/>
      <c r="AI138" s="40"/>
      <c r="AJ138" s="40"/>
      <c r="AK138" s="40"/>
      <c r="AL138" s="40"/>
      <c r="AM138" s="40"/>
      <c r="AN138" s="40"/>
      <c r="AO138" s="40"/>
      <c r="AP138" s="40"/>
      <c r="AQ138" s="41"/>
      <c r="AR138" s="42"/>
      <c r="AS138" s="42"/>
      <c r="AT138" s="42"/>
      <c r="AU138" s="42"/>
      <c r="AV138" s="42"/>
      <c r="AW138" s="42"/>
      <c r="AX138" s="42"/>
      <c r="AY138" s="43"/>
      <c r="AZ138" s="44"/>
    </row>
    <row r="139" spans="1:52" s="45" customFormat="1">
      <c r="A139" s="82"/>
      <c r="B139" s="120"/>
      <c r="C139" s="104"/>
      <c r="D139" s="118"/>
      <c r="E139" s="26" t="s">
        <v>56</v>
      </c>
      <c r="F139" s="13">
        <f t="shared" si="43"/>
        <v>0</v>
      </c>
      <c r="G139" s="16">
        <v>0</v>
      </c>
      <c r="H139" s="16">
        <v>0</v>
      </c>
      <c r="I139" s="16">
        <v>0</v>
      </c>
      <c r="J139" s="16">
        <v>0</v>
      </c>
      <c r="K139" s="76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  <c r="AG139" s="40"/>
      <c r="AH139" s="40"/>
      <c r="AI139" s="40"/>
      <c r="AJ139" s="40"/>
      <c r="AK139" s="40"/>
      <c r="AL139" s="40"/>
      <c r="AM139" s="40"/>
      <c r="AN139" s="40"/>
      <c r="AO139" s="40"/>
      <c r="AP139" s="40"/>
      <c r="AQ139" s="41"/>
      <c r="AR139" s="42"/>
      <c r="AS139" s="42"/>
      <c r="AT139" s="42"/>
      <c r="AU139" s="42"/>
      <c r="AV139" s="42"/>
      <c r="AW139" s="42"/>
      <c r="AX139" s="42"/>
      <c r="AY139" s="43"/>
      <c r="AZ139" s="44"/>
    </row>
    <row r="140" spans="1:52" s="45" customFormat="1">
      <c r="A140" s="82"/>
      <c r="B140" s="120"/>
      <c r="C140" s="104"/>
      <c r="D140" s="118"/>
      <c r="E140" s="26" t="s">
        <v>57</v>
      </c>
      <c r="F140" s="13">
        <f t="shared" si="43"/>
        <v>0</v>
      </c>
      <c r="G140" s="16">
        <v>0</v>
      </c>
      <c r="H140" s="16">
        <v>0</v>
      </c>
      <c r="I140" s="16">
        <v>0</v>
      </c>
      <c r="J140" s="16">
        <v>0</v>
      </c>
      <c r="K140" s="76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  <c r="AG140" s="40"/>
      <c r="AH140" s="40"/>
      <c r="AI140" s="40"/>
      <c r="AJ140" s="40"/>
      <c r="AK140" s="40"/>
      <c r="AL140" s="40"/>
      <c r="AM140" s="40"/>
      <c r="AN140" s="40"/>
      <c r="AO140" s="40"/>
      <c r="AP140" s="40"/>
      <c r="AQ140" s="41"/>
      <c r="AR140" s="42"/>
      <c r="AS140" s="42"/>
      <c r="AT140" s="42"/>
      <c r="AU140" s="42"/>
      <c r="AV140" s="42"/>
      <c r="AW140" s="42"/>
      <c r="AX140" s="42"/>
      <c r="AY140" s="43"/>
      <c r="AZ140" s="44"/>
    </row>
    <row r="141" spans="1:52" s="45" customFormat="1">
      <c r="A141" s="82"/>
      <c r="B141" s="120"/>
      <c r="C141" s="104"/>
      <c r="D141" s="118"/>
      <c r="E141" s="26" t="s">
        <v>58</v>
      </c>
      <c r="F141" s="13">
        <f t="shared" si="43"/>
        <v>145807.46565</v>
      </c>
      <c r="G141" s="17">
        <v>24697.937999999998</v>
      </c>
      <c r="H141" s="16">
        <f>26465.209-457.031+221.20565</f>
        <v>26229.38365</v>
      </c>
      <c r="I141" s="16">
        <v>30710.739000000001</v>
      </c>
      <c r="J141" s="16">
        <v>31832.973999999998</v>
      </c>
      <c r="K141" s="76">
        <v>32336.431</v>
      </c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  <c r="AG141" s="40"/>
      <c r="AH141" s="40"/>
      <c r="AI141" s="40"/>
      <c r="AJ141" s="40"/>
      <c r="AK141" s="40"/>
      <c r="AL141" s="40"/>
      <c r="AM141" s="40"/>
      <c r="AN141" s="40"/>
      <c r="AO141" s="40"/>
      <c r="AP141" s="40"/>
      <c r="AQ141" s="41"/>
      <c r="AR141" s="42"/>
      <c r="AS141" s="42"/>
      <c r="AT141" s="42"/>
      <c r="AU141" s="42"/>
      <c r="AV141" s="42"/>
      <c r="AW141" s="42"/>
      <c r="AX141" s="42"/>
      <c r="AY141" s="43"/>
      <c r="AZ141" s="44"/>
    </row>
    <row r="142" spans="1:52" s="61" customFormat="1" ht="16.5" customHeight="1">
      <c r="A142" s="83"/>
      <c r="B142" s="121"/>
      <c r="C142" s="105"/>
      <c r="D142" s="119"/>
      <c r="E142" s="26" t="s">
        <v>59</v>
      </c>
      <c r="F142" s="13">
        <f t="shared" si="43"/>
        <v>0</v>
      </c>
      <c r="G142" s="16">
        <v>0</v>
      </c>
      <c r="H142" s="16">
        <v>0</v>
      </c>
      <c r="I142" s="16">
        <v>0</v>
      </c>
      <c r="J142" s="16">
        <v>0</v>
      </c>
      <c r="K142" s="76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  <c r="AD142" s="34"/>
      <c r="AE142" s="34"/>
      <c r="AF142" s="34"/>
      <c r="AG142" s="34"/>
      <c r="AH142" s="34"/>
      <c r="AI142" s="34"/>
      <c r="AJ142" s="34"/>
      <c r="AK142" s="34"/>
      <c r="AL142" s="34"/>
      <c r="AM142" s="34"/>
      <c r="AN142" s="34"/>
      <c r="AO142" s="34"/>
      <c r="AP142" s="34"/>
      <c r="AQ142" s="57"/>
      <c r="AR142" s="58"/>
      <c r="AS142" s="58"/>
      <c r="AT142" s="58"/>
      <c r="AU142" s="58"/>
      <c r="AV142" s="58"/>
      <c r="AW142" s="58"/>
      <c r="AX142" s="58"/>
      <c r="AY142" s="59"/>
      <c r="AZ142" s="60"/>
    </row>
    <row r="143" spans="1:52" s="61" customFormat="1" ht="14.25" customHeight="1">
      <c r="A143" s="81" t="s">
        <v>123</v>
      </c>
      <c r="B143" s="84" t="s">
        <v>124</v>
      </c>
      <c r="C143" s="103" t="s">
        <v>167</v>
      </c>
      <c r="D143" s="90" t="s">
        <v>93</v>
      </c>
      <c r="E143" s="26" t="s">
        <v>47</v>
      </c>
      <c r="F143" s="13">
        <f t="shared" si="43"/>
        <v>713.67922999999996</v>
      </c>
      <c r="G143" s="14">
        <f>G144+G145+G146+G147</f>
        <v>0</v>
      </c>
      <c r="H143" s="14">
        <f>H144+H145+H146+H147</f>
        <v>352.99927000000002</v>
      </c>
      <c r="I143" s="14">
        <f>I144+I145+I146+I147</f>
        <v>360.67995999999999</v>
      </c>
      <c r="J143" s="14">
        <f>J144+J145+J146+J147</f>
        <v>0</v>
      </c>
      <c r="K143" s="78">
        <f>K144+K145+K146+K147</f>
        <v>0</v>
      </c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  <c r="AD143" s="34"/>
      <c r="AE143" s="34"/>
      <c r="AF143" s="34"/>
      <c r="AG143" s="34"/>
      <c r="AH143" s="34"/>
      <c r="AI143" s="34"/>
      <c r="AJ143" s="34"/>
      <c r="AK143" s="34"/>
      <c r="AL143" s="34"/>
      <c r="AM143" s="34"/>
      <c r="AN143" s="34"/>
      <c r="AO143" s="34"/>
      <c r="AP143" s="34"/>
      <c r="AQ143" s="57"/>
      <c r="AR143" s="58"/>
      <c r="AS143" s="58"/>
      <c r="AT143" s="58"/>
      <c r="AU143" s="58"/>
      <c r="AV143" s="58"/>
      <c r="AW143" s="58"/>
      <c r="AX143" s="58"/>
      <c r="AY143" s="59"/>
      <c r="AZ143" s="60"/>
    </row>
    <row r="144" spans="1:52" s="61" customFormat="1" ht="17.100000000000001" customHeight="1">
      <c r="A144" s="82"/>
      <c r="B144" s="85"/>
      <c r="C144" s="104"/>
      <c r="D144" s="91"/>
      <c r="E144" s="26" t="s">
        <v>56</v>
      </c>
      <c r="F144" s="13">
        <f t="shared" si="43"/>
        <v>677.65263000000004</v>
      </c>
      <c r="G144" s="16">
        <v>0</v>
      </c>
      <c r="H144" s="16">
        <v>335.34931</v>
      </c>
      <c r="I144" s="80">
        <v>342.30331999999999</v>
      </c>
      <c r="J144" s="16">
        <v>0</v>
      </c>
      <c r="K144" s="76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  <c r="AD144" s="34"/>
      <c r="AE144" s="34"/>
      <c r="AF144" s="34"/>
      <c r="AG144" s="34"/>
      <c r="AH144" s="34"/>
      <c r="AI144" s="34"/>
      <c r="AJ144" s="34"/>
      <c r="AK144" s="34"/>
      <c r="AL144" s="34"/>
      <c r="AM144" s="34"/>
      <c r="AN144" s="34"/>
      <c r="AO144" s="34"/>
      <c r="AP144" s="34"/>
      <c r="AQ144" s="57"/>
      <c r="AR144" s="58"/>
      <c r="AS144" s="58"/>
      <c r="AT144" s="58"/>
      <c r="AU144" s="58"/>
      <c r="AV144" s="58"/>
      <c r="AW144" s="58"/>
      <c r="AX144" s="58"/>
      <c r="AY144" s="59"/>
      <c r="AZ144" s="60"/>
    </row>
    <row r="145" spans="1:52" s="61" customFormat="1" ht="17.100000000000001" customHeight="1">
      <c r="A145" s="82"/>
      <c r="B145" s="85"/>
      <c r="C145" s="104"/>
      <c r="D145" s="91"/>
      <c r="E145" s="26" t="s">
        <v>57</v>
      </c>
      <c r="F145" s="13">
        <f t="shared" si="43"/>
        <v>35.66592</v>
      </c>
      <c r="G145" s="16">
        <v>0</v>
      </c>
      <c r="H145" s="16">
        <v>17.64996</v>
      </c>
      <c r="I145" s="80">
        <v>18.01596</v>
      </c>
      <c r="J145" s="16">
        <v>0</v>
      </c>
      <c r="K145" s="76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  <c r="AD145" s="34"/>
      <c r="AE145" s="34"/>
      <c r="AF145" s="34"/>
      <c r="AG145" s="34"/>
      <c r="AH145" s="34"/>
      <c r="AI145" s="34"/>
      <c r="AJ145" s="34"/>
      <c r="AK145" s="34"/>
      <c r="AL145" s="34"/>
      <c r="AM145" s="34"/>
      <c r="AN145" s="34"/>
      <c r="AO145" s="34"/>
      <c r="AP145" s="34"/>
      <c r="AQ145" s="57"/>
      <c r="AR145" s="58"/>
      <c r="AS145" s="58"/>
      <c r="AT145" s="58"/>
      <c r="AU145" s="58"/>
      <c r="AV145" s="58"/>
      <c r="AW145" s="58"/>
      <c r="AX145" s="58"/>
      <c r="AY145" s="59"/>
      <c r="AZ145" s="60"/>
    </row>
    <row r="146" spans="1:52" s="61" customFormat="1" ht="15.6" customHeight="1">
      <c r="A146" s="82"/>
      <c r="B146" s="85"/>
      <c r="C146" s="104"/>
      <c r="D146" s="91"/>
      <c r="E146" s="26" t="s">
        <v>58</v>
      </c>
      <c r="F146" s="13">
        <f t="shared" si="43"/>
        <v>0.36068</v>
      </c>
      <c r="G146" s="16">
        <v>0</v>
      </c>
      <c r="H146" s="16">
        <v>0</v>
      </c>
      <c r="I146" s="80">
        <v>0.36068</v>
      </c>
      <c r="J146" s="16">
        <v>0</v>
      </c>
      <c r="K146" s="76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  <c r="AD146" s="34"/>
      <c r="AE146" s="34"/>
      <c r="AF146" s="34"/>
      <c r="AG146" s="34"/>
      <c r="AH146" s="34"/>
      <c r="AI146" s="34"/>
      <c r="AJ146" s="34"/>
      <c r="AK146" s="34"/>
      <c r="AL146" s="34"/>
      <c r="AM146" s="34"/>
      <c r="AN146" s="34"/>
      <c r="AO146" s="34"/>
      <c r="AP146" s="34"/>
      <c r="AQ146" s="57"/>
      <c r="AR146" s="58"/>
      <c r="AS146" s="58"/>
      <c r="AT146" s="58"/>
      <c r="AU146" s="58"/>
      <c r="AV146" s="58"/>
      <c r="AW146" s="58"/>
      <c r="AX146" s="58"/>
      <c r="AY146" s="59"/>
      <c r="AZ146" s="60"/>
    </row>
    <row r="147" spans="1:52" s="61" customFormat="1" ht="19.7" customHeight="1">
      <c r="A147" s="83"/>
      <c r="B147" s="86"/>
      <c r="C147" s="105"/>
      <c r="D147" s="92"/>
      <c r="E147" s="26" t="s">
        <v>59</v>
      </c>
      <c r="F147" s="13">
        <f t="shared" si="43"/>
        <v>0</v>
      </c>
      <c r="G147" s="16">
        <v>0</v>
      </c>
      <c r="H147" s="16">
        <v>0</v>
      </c>
      <c r="I147" s="16">
        <v>0</v>
      </c>
      <c r="J147" s="16">
        <v>0</v>
      </c>
      <c r="K147" s="76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  <c r="AD147" s="34"/>
      <c r="AE147" s="34"/>
      <c r="AF147" s="34"/>
      <c r="AG147" s="34"/>
      <c r="AH147" s="34"/>
      <c r="AI147" s="34"/>
      <c r="AJ147" s="34"/>
      <c r="AK147" s="34"/>
      <c r="AL147" s="34"/>
      <c r="AM147" s="34"/>
      <c r="AN147" s="34"/>
      <c r="AO147" s="34"/>
      <c r="AP147" s="34"/>
      <c r="AQ147" s="57"/>
      <c r="AR147" s="58"/>
      <c r="AS147" s="58"/>
      <c r="AT147" s="58"/>
      <c r="AU147" s="58"/>
      <c r="AV147" s="58"/>
      <c r="AW147" s="58"/>
      <c r="AX147" s="58"/>
      <c r="AY147" s="59"/>
      <c r="AZ147" s="60"/>
    </row>
    <row r="148" spans="1:52" s="61" customFormat="1" ht="16.5" customHeight="1">
      <c r="A148" s="81" t="s">
        <v>145</v>
      </c>
      <c r="B148" s="84" t="s">
        <v>146</v>
      </c>
      <c r="C148" s="103">
        <v>2022</v>
      </c>
      <c r="D148" s="90" t="s">
        <v>153</v>
      </c>
      <c r="E148" s="26" t="s">
        <v>47</v>
      </c>
      <c r="F148" s="13">
        <f t="shared" si="43"/>
        <v>832.39</v>
      </c>
      <c r="G148" s="14">
        <f t="shared" ref="G148" si="49">SUM(G149:G152)</f>
        <v>0</v>
      </c>
      <c r="H148" s="14">
        <f>SUM(H149:H152)</f>
        <v>475.89</v>
      </c>
      <c r="I148" s="14">
        <f t="shared" ref="I148:K148" si="50">SUM(I149:I152)</f>
        <v>356.5</v>
      </c>
      <c r="J148" s="14">
        <f t="shared" si="50"/>
        <v>0</v>
      </c>
      <c r="K148" s="78">
        <f t="shared" si="50"/>
        <v>0</v>
      </c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  <c r="AD148" s="34"/>
      <c r="AE148" s="34"/>
      <c r="AF148" s="34"/>
      <c r="AG148" s="34"/>
      <c r="AH148" s="34"/>
      <c r="AI148" s="34"/>
      <c r="AJ148" s="34"/>
      <c r="AK148" s="34"/>
      <c r="AL148" s="34"/>
      <c r="AM148" s="34"/>
      <c r="AN148" s="34"/>
      <c r="AO148" s="34"/>
      <c r="AP148" s="34"/>
      <c r="AQ148" s="57"/>
      <c r="AR148" s="58"/>
      <c r="AS148" s="58"/>
      <c r="AT148" s="58"/>
      <c r="AU148" s="58"/>
      <c r="AV148" s="58"/>
      <c r="AW148" s="58"/>
      <c r="AX148" s="58"/>
      <c r="AY148" s="59"/>
      <c r="AZ148" s="60"/>
    </row>
    <row r="149" spans="1:52" s="61" customFormat="1" ht="16.5" customHeight="1">
      <c r="A149" s="82"/>
      <c r="B149" s="85"/>
      <c r="C149" s="104"/>
      <c r="D149" s="91"/>
      <c r="E149" s="26" t="s">
        <v>56</v>
      </c>
      <c r="F149" s="13"/>
      <c r="G149" s="16">
        <v>0</v>
      </c>
      <c r="H149" s="16">
        <v>0</v>
      </c>
      <c r="I149" s="16">
        <v>0</v>
      </c>
      <c r="J149" s="16">
        <v>0</v>
      </c>
      <c r="K149" s="76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  <c r="AD149" s="34"/>
      <c r="AE149" s="34"/>
      <c r="AF149" s="34"/>
      <c r="AG149" s="34"/>
      <c r="AH149" s="34"/>
      <c r="AI149" s="34"/>
      <c r="AJ149" s="34"/>
      <c r="AK149" s="34"/>
      <c r="AL149" s="34"/>
      <c r="AM149" s="34"/>
      <c r="AN149" s="34"/>
      <c r="AO149" s="34"/>
      <c r="AP149" s="34"/>
      <c r="AQ149" s="57"/>
      <c r="AR149" s="58"/>
      <c r="AS149" s="58"/>
      <c r="AT149" s="58"/>
      <c r="AU149" s="58"/>
      <c r="AV149" s="58"/>
      <c r="AW149" s="58"/>
      <c r="AX149" s="58"/>
      <c r="AY149" s="59"/>
      <c r="AZ149" s="60"/>
    </row>
    <row r="150" spans="1:52" s="61" customFormat="1" ht="16.5" customHeight="1">
      <c r="A150" s="82"/>
      <c r="B150" s="85"/>
      <c r="C150" s="104"/>
      <c r="D150" s="91"/>
      <c r="E150" s="26" t="s">
        <v>57</v>
      </c>
      <c r="F150" s="13"/>
      <c r="G150" s="16">
        <v>0</v>
      </c>
      <c r="H150" s="16">
        <v>0</v>
      </c>
      <c r="I150" s="16">
        <v>0</v>
      </c>
      <c r="J150" s="16">
        <v>0</v>
      </c>
      <c r="K150" s="76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  <c r="AD150" s="34"/>
      <c r="AE150" s="34"/>
      <c r="AF150" s="34"/>
      <c r="AG150" s="34"/>
      <c r="AH150" s="34"/>
      <c r="AI150" s="34"/>
      <c r="AJ150" s="34"/>
      <c r="AK150" s="34"/>
      <c r="AL150" s="34"/>
      <c r="AM150" s="34"/>
      <c r="AN150" s="34"/>
      <c r="AO150" s="34"/>
      <c r="AP150" s="34"/>
      <c r="AQ150" s="57"/>
      <c r="AR150" s="58"/>
      <c r="AS150" s="58"/>
      <c r="AT150" s="58"/>
      <c r="AU150" s="58"/>
      <c r="AV150" s="58"/>
      <c r="AW150" s="58"/>
      <c r="AX150" s="58"/>
      <c r="AY150" s="59"/>
      <c r="AZ150" s="60"/>
    </row>
    <row r="151" spans="1:52" s="61" customFormat="1" ht="16.5" customHeight="1">
      <c r="A151" s="82"/>
      <c r="B151" s="85"/>
      <c r="C151" s="104"/>
      <c r="D151" s="91"/>
      <c r="E151" s="26" t="s">
        <v>58</v>
      </c>
      <c r="F151" s="13">
        <f>G151+H151+I151+J151+K151</f>
        <v>832.39</v>
      </c>
      <c r="G151" s="16">
        <v>0</v>
      </c>
      <c r="H151" s="17">
        <f>475.89</f>
        <v>475.89</v>
      </c>
      <c r="I151" s="16">
        <v>356.5</v>
      </c>
      <c r="J151" s="16">
        <v>0</v>
      </c>
      <c r="K151" s="76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  <c r="AD151" s="34"/>
      <c r="AE151" s="34"/>
      <c r="AF151" s="34"/>
      <c r="AG151" s="34"/>
      <c r="AH151" s="34"/>
      <c r="AI151" s="34"/>
      <c r="AJ151" s="34"/>
      <c r="AK151" s="34"/>
      <c r="AL151" s="34"/>
      <c r="AM151" s="34"/>
      <c r="AN151" s="34"/>
      <c r="AO151" s="34"/>
      <c r="AP151" s="34"/>
      <c r="AQ151" s="57"/>
      <c r="AR151" s="58"/>
      <c r="AS151" s="58"/>
      <c r="AT151" s="58"/>
      <c r="AU151" s="58"/>
      <c r="AV151" s="58"/>
      <c r="AW151" s="58"/>
      <c r="AX151" s="58"/>
      <c r="AY151" s="59"/>
      <c r="AZ151" s="60"/>
    </row>
    <row r="152" spans="1:52" s="61" customFormat="1" ht="16.5" customHeight="1">
      <c r="A152" s="83"/>
      <c r="B152" s="86"/>
      <c r="C152" s="105"/>
      <c r="D152" s="92"/>
      <c r="E152" s="26" t="s">
        <v>59</v>
      </c>
      <c r="F152" s="13"/>
      <c r="G152" s="16">
        <v>0</v>
      </c>
      <c r="H152" s="16">
        <v>0</v>
      </c>
      <c r="I152" s="16">
        <v>0</v>
      </c>
      <c r="J152" s="16">
        <v>0</v>
      </c>
      <c r="K152" s="76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  <c r="AD152" s="34"/>
      <c r="AE152" s="34"/>
      <c r="AF152" s="34"/>
      <c r="AG152" s="34"/>
      <c r="AH152" s="34"/>
      <c r="AI152" s="34"/>
      <c r="AJ152" s="34"/>
      <c r="AK152" s="34"/>
      <c r="AL152" s="34"/>
      <c r="AM152" s="34"/>
      <c r="AN152" s="34"/>
      <c r="AO152" s="34"/>
      <c r="AP152" s="34"/>
      <c r="AQ152" s="57"/>
      <c r="AR152" s="58"/>
      <c r="AS152" s="58"/>
      <c r="AT152" s="58"/>
      <c r="AU152" s="58"/>
      <c r="AV152" s="58"/>
      <c r="AW152" s="58"/>
      <c r="AX152" s="58"/>
      <c r="AY152" s="59"/>
      <c r="AZ152" s="60"/>
    </row>
    <row r="153" spans="1:52" s="61" customFormat="1" ht="16.5" customHeight="1">
      <c r="A153" s="81" t="s">
        <v>155</v>
      </c>
      <c r="B153" s="84" t="s">
        <v>158</v>
      </c>
      <c r="C153" s="87">
        <v>2023</v>
      </c>
      <c r="D153" s="90" t="s">
        <v>93</v>
      </c>
      <c r="E153" s="26" t="s">
        <v>47</v>
      </c>
      <c r="F153" s="13">
        <f>G153+H153+I153+J153+K153</f>
        <v>5000</v>
      </c>
      <c r="G153" s="14">
        <f t="shared" ref="G153" si="51">SUM(G154:G157)</f>
        <v>0</v>
      </c>
      <c r="H153" s="14">
        <f>SUM(H154:H157)</f>
        <v>0</v>
      </c>
      <c r="I153" s="14">
        <f t="shared" ref="I153:K153" si="52">SUM(I154:I157)</f>
        <v>5000</v>
      </c>
      <c r="J153" s="14">
        <f t="shared" si="52"/>
        <v>0</v>
      </c>
      <c r="K153" s="78">
        <f t="shared" si="52"/>
        <v>0</v>
      </c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  <c r="AK153" s="34"/>
      <c r="AL153" s="34"/>
      <c r="AM153" s="34"/>
      <c r="AN153" s="34"/>
      <c r="AO153" s="34"/>
      <c r="AP153" s="34"/>
      <c r="AQ153" s="57"/>
      <c r="AR153" s="58"/>
      <c r="AS153" s="58"/>
      <c r="AT153" s="58"/>
      <c r="AU153" s="58"/>
      <c r="AV153" s="58"/>
      <c r="AW153" s="58"/>
      <c r="AX153" s="58"/>
      <c r="AY153" s="59"/>
      <c r="AZ153" s="60"/>
    </row>
    <row r="154" spans="1:52" s="61" customFormat="1" ht="16.5" customHeight="1">
      <c r="A154" s="82"/>
      <c r="B154" s="85"/>
      <c r="C154" s="88"/>
      <c r="D154" s="91"/>
      <c r="E154" s="26" t="s">
        <v>56</v>
      </c>
      <c r="F154" s="13">
        <f>G154+H154+I154+J154+K154</f>
        <v>5000</v>
      </c>
      <c r="G154" s="16">
        <v>0</v>
      </c>
      <c r="H154" s="16">
        <v>0</v>
      </c>
      <c r="I154" s="80">
        <v>5000</v>
      </c>
      <c r="J154" s="16">
        <v>0</v>
      </c>
      <c r="K154" s="76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  <c r="AD154" s="34"/>
      <c r="AE154" s="34"/>
      <c r="AF154" s="34"/>
      <c r="AG154" s="34"/>
      <c r="AH154" s="34"/>
      <c r="AI154" s="34"/>
      <c r="AJ154" s="34"/>
      <c r="AK154" s="34"/>
      <c r="AL154" s="34"/>
      <c r="AM154" s="34"/>
      <c r="AN154" s="34"/>
      <c r="AO154" s="34"/>
      <c r="AP154" s="34"/>
      <c r="AQ154" s="57"/>
      <c r="AR154" s="58"/>
      <c r="AS154" s="58"/>
      <c r="AT154" s="58"/>
      <c r="AU154" s="58"/>
      <c r="AV154" s="58"/>
      <c r="AW154" s="58"/>
      <c r="AX154" s="58"/>
      <c r="AY154" s="59"/>
      <c r="AZ154" s="60"/>
    </row>
    <row r="155" spans="1:52" s="61" customFormat="1" ht="16.5" customHeight="1">
      <c r="A155" s="82"/>
      <c r="B155" s="85"/>
      <c r="C155" s="88"/>
      <c r="D155" s="91"/>
      <c r="E155" s="26" t="s">
        <v>57</v>
      </c>
      <c r="F155" s="13"/>
      <c r="G155" s="16">
        <v>0</v>
      </c>
      <c r="H155" s="16">
        <v>0</v>
      </c>
      <c r="I155" s="16">
        <v>0</v>
      </c>
      <c r="J155" s="16">
        <v>0</v>
      </c>
      <c r="K155" s="76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  <c r="AD155" s="34"/>
      <c r="AE155" s="34"/>
      <c r="AF155" s="34"/>
      <c r="AG155" s="34"/>
      <c r="AH155" s="34"/>
      <c r="AI155" s="34"/>
      <c r="AJ155" s="34"/>
      <c r="AK155" s="34"/>
      <c r="AL155" s="34"/>
      <c r="AM155" s="34"/>
      <c r="AN155" s="34"/>
      <c r="AO155" s="34"/>
      <c r="AP155" s="34"/>
      <c r="AQ155" s="57"/>
      <c r="AR155" s="58"/>
      <c r="AS155" s="58"/>
      <c r="AT155" s="58"/>
      <c r="AU155" s="58"/>
      <c r="AV155" s="58"/>
      <c r="AW155" s="58"/>
      <c r="AX155" s="58"/>
      <c r="AY155" s="59"/>
      <c r="AZ155" s="60"/>
    </row>
    <row r="156" spans="1:52" s="61" customFormat="1" ht="16.5" customHeight="1">
      <c r="A156" s="82"/>
      <c r="B156" s="85"/>
      <c r="C156" s="88"/>
      <c r="D156" s="91"/>
      <c r="E156" s="26" t="s">
        <v>58</v>
      </c>
      <c r="F156" s="13">
        <f>G156+H156+I156+J156</f>
        <v>0</v>
      </c>
      <c r="G156" s="16">
        <v>0</v>
      </c>
      <c r="H156" s="17"/>
      <c r="I156" s="16">
        <v>0</v>
      </c>
      <c r="J156" s="16">
        <v>0</v>
      </c>
      <c r="K156" s="76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  <c r="AD156" s="34"/>
      <c r="AE156" s="34"/>
      <c r="AF156" s="34"/>
      <c r="AG156" s="34"/>
      <c r="AH156" s="34"/>
      <c r="AI156" s="34"/>
      <c r="AJ156" s="34"/>
      <c r="AK156" s="34"/>
      <c r="AL156" s="34"/>
      <c r="AM156" s="34"/>
      <c r="AN156" s="34"/>
      <c r="AO156" s="34"/>
      <c r="AP156" s="34"/>
      <c r="AQ156" s="57"/>
      <c r="AR156" s="58"/>
      <c r="AS156" s="58"/>
      <c r="AT156" s="58"/>
      <c r="AU156" s="58"/>
      <c r="AV156" s="58"/>
      <c r="AW156" s="58"/>
      <c r="AX156" s="58"/>
      <c r="AY156" s="59"/>
      <c r="AZ156" s="60"/>
    </row>
    <row r="157" spans="1:52" s="61" customFormat="1" ht="16.5" customHeight="1">
      <c r="A157" s="83"/>
      <c r="B157" s="86"/>
      <c r="C157" s="89"/>
      <c r="D157" s="92"/>
      <c r="E157" s="26" t="s">
        <v>59</v>
      </c>
      <c r="F157" s="13"/>
      <c r="G157" s="16">
        <v>0</v>
      </c>
      <c r="H157" s="16">
        <v>0</v>
      </c>
      <c r="I157" s="16">
        <v>0</v>
      </c>
      <c r="J157" s="16">
        <v>0</v>
      </c>
      <c r="K157" s="76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  <c r="AD157" s="34"/>
      <c r="AE157" s="34"/>
      <c r="AF157" s="34"/>
      <c r="AG157" s="34"/>
      <c r="AH157" s="34"/>
      <c r="AI157" s="34"/>
      <c r="AJ157" s="34"/>
      <c r="AK157" s="34"/>
      <c r="AL157" s="34"/>
      <c r="AM157" s="34"/>
      <c r="AN157" s="34"/>
      <c r="AO157" s="34"/>
      <c r="AP157" s="34"/>
      <c r="AQ157" s="57"/>
      <c r="AR157" s="58"/>
      <c r="AS157" s="58"/>
      <c r="AT157" s="58"/>
      <c r="AU157" s="58"/>
      <c r="AV157" s="58"/>
      <c r="AW157" s="58"/>
      <c r="AX157" s="58"/>
      <c r="AY157" s="59"/>
      <c r="AZ157" s="60"/>
    </row>
    <row r="158" spans="1:52" s="45" customFormat="1" ht="15.6" customHeight="1">
      <c r="A158" s="81" t="s">
        <v>79</v>
      </c>
      <c r="B158" s="81" t="s">
        <v>86</v>
      </c>
      <c r="C158" s="103" t="s">
        <v>164</v>
      </c>
      <c r="D158" s="90" t="s">
        <v>116</v>
      </c>
      <c r="E158" s="26" t="s">
        <v>47</v>
      </c>
      <c r="F158" s="13">
        <f>G158+H158+I158+J158+K158</f>
        <v>135785.60161000001</v>
      </c>
      <c r="G158" s="14">
        <f>G163+G173+G178+G168+G183+G188</f>
        <v>19417.261200000001</v>
      </c>
      <c r="H158" s="14">
        <f t="shared" ref="H158:K158" si="53">H163+H173+H178+H168+H183+H188</f>
        <v>57907.921260000003</v>
      </c>
      <c r="I158" s="14">
        <f>I163+I173+I178+I168+I183+I188</f>
        <v>25633.076149999997</v>
      </c>
      <c r="J158" s="14">
        <f t="shared" si="53"/>
        <v>20557.538999999997</v>
      </c>
      <c r="K158" s="78">
        <f t="shared" si="53"/>
        <v>12269.804</v>
      </c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  <c r="AG158" s="40"/>
      <c r="AH158" s="40"/>
      <c r="AI158" s="40"/>
      <c r="AJ158" s="40"/>
      <c r="AK158" s="40"/>
      <c r="AL158" s="40"/>
      <c r="AM158" s="40"/>
      <c r="AN158" s="40"/>
      <c r="AO158" s="40"/>
      <c r="AP158" s="40"/>
      <c r="AQ158" s="41"/>
      <c r="AR158" s="42"/>
      <c r="AS158" s="42"/>
      <c r="AT158" s="42"/>
      <c r="AU158" s="42"/>
      <c r="AV158" s="42"/>
      <c r="AW158" s="42"/>
      <c r="AX158" s="42"/>
      <c r="AY158" s="43"/>
      <c r="AZ158" s="44"/>
    </row>
    <row r="159" spans="1:52" s="45" customFormat="1">
      <c r="A159" s="82"/>
      <c r="B159" s="82"/>
      <c r="C159" s="104"/>
      <c r="D159" s="116"/>
      <c r="E159" s="26" t="s">
        <v>56</v>
      </c>
      <c r="F159" s="13">
        <f>G159+H159+I159+J159+K159</f>
        <v>13740.236140000001</v>
      </c>
      <c r="G159" s="14">
        <f t="shared" ref="G159:K159" si="54">G164+G174+G179+G169+G184+G189</f>
        <v>6119.23614</v>
      </c>
      <c r="H159" s="14">
        <f t="shared" si="54"/>
        <v>21</v>
      </c>
      <c r="I159" s="14">
        <f>I164+I174+I179+I169+I184+I189</f>
        <v>0</v>
      </c>
      <c r="J159" s="14">
        <f t="shared" si="54"/>
        <v>7600</v>
      </c>
      <c r="K159" s="78">
        <f t="shared" si="54"/>
        <v>0</v>
      </c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  <c r="AG159" s="40"/>
      <c r="AH159" s="40"/>
      <c r="AI159" s="40"/>
      <c r="AJ159" s="40"/>
      <c r="AK159" s="40"/>
      <c r="AL159" s="40"/>
      <c r="AM159" s="40"/>
      <c r="AN159" s="40"/>
      <c r="AO159" s="40"/>
      <c r="AP159" s="40"/>
      <c r="AQ159" s="41"/>
      <c r="AR159" s="42"/>
      <c r="AS159" s="42"/>
      <c r="AT159" s="42"/>
      <c r="AU159" s="42"/>
      <c r="AV159" s="42"/>
      <c r="AW159" s="42"/>
      <c r="AX159" s="42"/>
      <c r="AY159" s="43"/>
      <c r="AZ159" s="44"/>
    </row>
    <row r="160" spans="1:52" s="45" customFormat="1">
      <c r="A160" s="82"/>
      <c r="B160" s="82"/>
      <c r="C160" s="104"/>
      <c r="D160" s="116"/>
      <c r="E160" s="26" t="s">
        <v>57</v>
      </c>
      <c r="F160" s="13">
        <f>G160+H160+I160+J160+K160</f>
        <v>14751.607600000001</v>
      </c>
      <c r="G160" s="14">
        <f t="shared" ref="G160:K160" si="55">G165+G175+G180+G170+G185+G190</f>
        <v>322.06506000000002</v>
      </c>
      <c r="H160" s="14">
        <f>H165+H175+H180+H170+H185+H190</f>
        <v>13350.20126</v>
      </c>
      <c r="I160" s="14">
        <f>I165+I175+I180+I170+I185+I190</f>
        <v>679.34127999999998</v>
      </c>
      <c r="J160" s="14">
        <f t="shared" si="55"/>
        <v>400</v>
      </c>
      <c r="K160" s="78">
        <f t="shared" si="55"/>
        <v>0</v>
      </c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  <c r="AG160" s="40"/>
      <c r="AH160" s="40"/>
      <c r="AI160" s="40"/>
      <c r="AJ160" s="40"/>
      <c r="AK160" s="40"/>
      <c r="AL160" s="40"/>
      <c r="AM160" s="40"/>
      <c r="AN160" s="40"/>
      <c r="AO160" s="40"/>
      <c r="AP160" s="40"/>
      <c r="AQ160" s="41"/>
      <c r="AR160" s="42"/>
      <c r="AS160" s="42"/>
      <c r="AT160" s="42"/>
      <c r="AU160" s="42"/>
      <c r="AV160" s="42"/>
      <c r="AW160" s="42"/>
      <c r="AX160" s="42"/>
      <c r="AY160" s="43"/>
      <c r="AZ160" s="44"/>
    </row>
    <row r="161" spans="1:52" s="45" customFormat="1">
      <c r="A161" s="82"/>
      <c r="B161" s="82"/>
      <c r="C161" s="104"/>
      <c r="D161" s="116"/>
      <c r="E161" s="26" t="s">
        <v>58</v>
      </c>
      <c r="F161" s="13">
        <f>G161+H161+I161+J161+K161</f>
        <v>107293.75787</v>
      </c>
      <c r="G161" s="14">
        <f t="shared" ref="G161:K161" si="56">G166+G176+G181+G171+G186+G191</f>
        <v>12975.96</v>
      </c>
      <c r="H161" s="14">
        <f t="shared" si="56"/>
        <v>44536.72</v>
      </c>
      <c r="I161" s="14">
        <f>I166+I176+I181+I171+I186+I191</f>
        <v>24953.734869999997</v>
      </c>
      <c r="J161" s="14">
        <f t="shared" si="56"/>
        <v>12557.539000000001</v>
      </c>
      <c r="K161" s="78">
        <f t="shared" si="56"/>
        <v>12269.804</v>
      </c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  <c r="AG161" s="40"/>
      <c r="AH161" s="40"/>
      <c r="AI161" s="40"/>
      <c r="AJ161" s="40"/>
      <c r="AK161" s="40"/>
      <c r="AL161" s="40"/>
      <c r="AM161" s="40"/>
      <c r="AN161" s="40"/>
      <c r="AO161" s="40"/>
      <c r="AP161" s="40"/>
      <c r="AQ161" s="41"/>
      <c r="AR161" s="42"/>
      <c r="AS161" s="42"/>
      <c r="AT161" s="42"/>
      <c r="AU161" s="42"/>
      <c r="AV161" s="42"/>
      <c r="AW161" s="42"/>
      <c r="AX161" s="42"/>
      <c r="AY161" s="43"/>
      <c r="AZ161" s="44"/>
    </row>
    <row r="162" spans="1:52" s="61" customFormat="1" ht="28.5" customHeight="1">
      <c r="A162" s="83"/>
      <c r="B162" s="83"/>
      <c r="C162" s="105"/>
      <c r="D162" s="117"/>
      <c r="E162" s="26" t="s">
        <v>59</v>
      </c>
      <c r="F162" s="13">
        <f t="shared" ref="F162:F176" si="57">G162+H162+I162+J162+K162</f>
        <v>0</v>
      </c>
      <c r="G162" s="14">
        <f t="shared" ref="G162:K162" si="58">G167+G177+G182+G172+G187+G192</f>
        <v>0</v>
      </c>
      <c r="H162" s="14">
        <f t="shared" si="58"/>
        <v>0</v>
      </c>
      <c r="I162" s="14">
        <f t="shared" si="58"/>
        <v>0</v>
      </c>
      <c r="J162" s="14">
        <f t="shared" si="58"/>
        <v>0</v>
      </c>
      <c r="K162" s="78">
        <f t="shared" si="58"/>
        <v>0</v>
      </c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  <c r="AD162" s="34"/>
      <c r="AE162" s="34"/>
      <c r="AF162" s="34"/>
      <c r="AG162" s="34"/>
      <c r="AH162" s="34"/>
      <c r="AI162" s="34"/>
      <c r="AJ162" s="34"/>
      <c r="AK162" s="34"/>
      <c r="AL162" s="34"/>
      <c r="AM162" s="34"/>
      <c r="AN162" s="34"/>
      <c r="AO162" s="34"/>
      <c r="AP162" s="34"/>
      <c r="AQ162" s="57"/>
      <c r="AR162" s="58"/>
      <c r="AS162" s="58"/>
      <c r="AT162" s="58"/>
      <c r="AU162" s="58"/>
      <c r="AV162" s="58"/>
      <c r="AW162" s="58"/>
      <c r="AX162" s="58"/>
      <c r="AY162" s="59"/>
      <c r="AZ162" s="60"/>
    </row>
    <row r="163" spans="1:52" s="45" customFormat="1" ht="15.6" customHeight="1">
      <c r="A163" s="90" t="s">
        <v>25</v>
      </c>
      <c r="B163" s="84" t="s">
        <v>128</v>
      </c>
      <c r="C163" s="103" t="s">
        <v>127</v>
      </c>
      <c r="D163" s="90" t="s">
        <v>87</v>
      </c>
      <c r="E163" s="26" t="s">
        <v>47</v>
      </c>
      <c r="F163" s="13">
        <f t="shared" si="57"/>
        <v>8022.1052600000003</v>
      </c>
      <c r="G163" s="14">
        <f t="shared" ref="G163:I163" si="59">G164+G165+G166+G167</f>
        <v>0</v>
      </c>
      <c r="H163" s="14">
        <f t="shared" si="59"/>
        <v>22.105260000000001</v>
      </c>
      <c r="I163" s="14">
        <f t="shared" si="59"/>
        <v>0</v>
      </c>
      <c r="J163" s="14">
        <f t="shared" ref="J163:K163" si="60">J164+J165+J166+J167</f>
        <v>8000</v>
      </c>
      <c r="K163" s="78">
        <f t="shared" si="60"/>
        <v>0</v>
      </c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  <c r="AG163" s="40"/>
      <c r="AH163" s="40"/>
      <c r="AI163" s="40"/>
      <c r="AJ163" s="40"/>
      <c r="AK163" s="40"/>
      <c r="AL163" s="40"/>
      <c r="AM163" s="40"/>
      <c r="AN163" s="40"/>
      <c r="AO163" s="40"/>
      <c r="AP163" s="40"/>
      <c r="AQ163" s="41"/>
      <c r="AR163" s="42"/>
      <c r="AS163" s="42"/>
      <c r="AT163" s="42"/>
      <c r="AU163" s="42"/>
      <c r="AV163" s="42"/>
      <c r="AW163" s="42"/>
      <c r="AX163" s="42"/>
      <c r="AY163" s="43"/>
      <c r="AZ163" s="44"/>
    </row>
    <row r="164" spans="1:52" s="45" customFormat="1">
      <c r="A164" s="112"/>
      <c r="B164" s="114"/>
      <c r="C164" s="104"/>
      <c r="D164" s="116"/>
      <c r="E164" s="26" t="s">
        <v>56</v>
      </c>
      <c r="F164" s="13">
        <f t="shared" si="57"/>
        <v>7621</v>
      </c>
      <c r="G164" s="16">
        <v>0</v>
      </c>
      <c r="H164" s="16">
        <v>21</v>
      </c>
      <c r="I164" s="16"/>
      <c r="J164" s="80">
        <v>7600</v>
      </c>
      <c r="K164" s="76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  <c r="AG164" s="40"/>
      <c r="AH164" s="40"/>
      <c r="AI164" s="40"/>
      <c r="AJ164" s="40"/>
      <c r="AK164" s="40"/>
      <c r="AL164" s="40"/>
      <c r="AM164" s="40"/>
      <c r="AN164" s="40"/>
      <c r="AO164" s="40"/>
      <c r="AP164" s="40"/>
      <c r="AQ164" s="41"/>
      <c r="AR164" s="42"/>
      <c r="AS164" s="42"/>
      <c r="AT164" s="42"/>
      <c r="AU164" s="42"/>
      <c r="AV164" s="42"/>
      <c r="AW164" s="42"/>
      <c r="AX164" s="42"/>
      <c r="AY164" s="43"/>
      <c r="AZ164" s="44"/>
    </row>
    <row r="165" spans="1:52" s="45" customFormat="1" ht="16.350000000000001" customHeight="1">
      <c r="A165" s="112"/>
      <c r="B165" s="114"/>
      <c r="C165" s="104"/>
      <c r="D165" s="116"/>
      <c r="E165" s="26" t="s">
        <v>57</v>
      </c>
      <c r="F165" s="13">
        <f t="shared" si="57"/>
        <v>401.10525999999999</v>
      </c>
      <c r="G165" s="16">
        <v>0</v>
      </c>
      <c r="H165" s="16">
        <v>1.1052599999999999</v>
      </c>
      <c r="I165" s="16"/>
      <c r="J165" s="80">
        <v>400</v>
      </c>
      <c r="K165" s="76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  <c r="AG165" s="40"/>
      <c r="AH165" s="40"/>
      <c r="AI165" s="40"/>
      <c r="AJ165" s="40"/>
      <c r="AK165" s="40"/>
      <c r="AL165" s="40"/>
      <c r="AM165" s="40"/>
      <c r="AN165" s="40"/>
      <c r="AO165" s="40"/>
      <c r="AP165" s="40"/>
      <c r="AQ165" s="41"/>
      <c r="AR165" s="42"/>
      <c r="AS165" s="42"/>
      <c r="AT165" s="42"/>
      <c r="AU165" s="42"/>
      <c r="AV165" s="42"/>
      <c r="AW165" s="42"/>
      <c r="AX165" s="42"/>
      <c r="AY165" s="43"/>
      <c r="AZ165" s="44"/>
    </row>
    <row r="166" spans="1:52" s="45" customFormat="1">
      <c r="A166" s="112"/>
      <c r="B166" s="114"/>
      <c r="C166" s="104"/>
      <c r="D166" s="116"/>
      <c r="E166" s="26" t="s">
        <v>58</v>
      </c>
      <c r="F166" s="13">
        <f t="shared" si="57"/>
        <v>0</v>
      </c>
      <c r="G166" s="16">
        <v>0</v>
      </c>
      <c r="H166" s="16">
        <v>0</v>
      </c>
      <c r="I166" s="16">
        <v>0</v>
      </c>
      <c r="J166" s="16"/>
      <c r="K166" s="76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1"/>
      <c r="AR166" s="42"/>
      <c r="AS166" s="42"/>
      <c r="AT166" s="42"/>
      <c r="AU166" s="42"/>
      <c r="AV166" s="42"/>
      <c r="AW166" s="42"/>
      <c r="AX166" s="42"/>
      <c r="AY166" s="43"/>
      <c r="AZ166" s="44"/>
    </row>
    <row r="167" spans="1:52" s="61" customFormat="1" ht="37.35" customHeight="1">
      <c r="A167" s="113"/>
      <c r="B167" s="115"/>
      <c r="C167" s="105"/>
      <c r="D167" s="117"/>
      <c r="E167" s="26" t="s">
        <v>59</v>
      </c>
      <c r="F167" s="13">
        <f t="shared" si="57"/>
        <v>0</v>
      </c>
      <c r="G167" s="16">
        <v>0</v>
      </c>
      <c r="H167" s="16">
        <v>0</v>
      </c>
      <c r="I167" s="16">
        <v>0</v>
      </c>
      <c r="J167" s="16">
        <v>0</v>
      </c>
      <c r="K167" s="76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  <c r="AD167" s="34"/>
      <c r="AE167" s="34"/>
      <c r="AF167" s="34"/>
      <c r="AG167" s="34"/>
      <c r="AH167" s="34"/>
      <c r="AI167" s="34"/>
      <c r="AJ167" s="34"/>
      <c r="AK167" s="34"/>
      <c r="AL167" s="34"/>
      <c r="AM167" s="34"/>
      <c r="AN167" s="34"/>
      <c r="AO167" s="34"/>
      <c r="AP167" s="34"/>
      <c r="AQ167" s="57"/>
      <c r="AR167" s="58"/>
      <c r="AS167" s="58"/>
      <c r="AT167" s="58"/>
      <c r="AU167" s="58"/>
      <c r="AV167" s="58"/>
      <c r="AW167" s="58"/>
      <c r="AX167" s="58"/>
      <c r="AY167" s="59"/>
      <c r="AZ167" s="60"/>
    </row>
    <row r="168" spans="1:52" s="61" customFormat="1" ht="17.100000000000001" customHeight="1">
      <c r="A168" s="90" t="s">
        <v>26</v>
      </c>
      <c r="B168" s="84" t="s">
        <v>149</v>
      </c>
      <c r="C168" s="103" t="s">
        <v>95</v>
      </c>
      <c r="D168" s="90" t="s">
        <v>97</v>
      </c>
      <c r="E168" s="26" t="s">
        <v>47</v>
      </c>
      <c r="F168" s="13">
        <f t="shared" si="57"/>
        <v>20492.981200000002</v>
      </c>
      <c r="G168" s="14">
        <f>G169+G170+G171+G172</f>
        <v>6441.3011999999999</v>
      </c>
      <c r="H168" s="14">
        <f>H169+H170+H171+H172</f>
        <v>14051.68</v>
      </c>
      <c r="I168" s="14">
        <f>I169+I170+I171+I172</f>
        <v>0</v>
      </c>
      <c r="J168" s="14">
        <f>J169+J170+J171+J172</f>
        <v>0</v>
      </c>
      <c r="K168" s="78">
        <f>K169+K170+K171+K172</f>
        <v>0</v>
      </c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  <c r="AD168" s="34"/>
      <c r="AE168" s="34"/>
      <c r="AF168" s="34"/>
      <c r="AG168" s="34"/>
      <c r="AH168" s="34"/>
      <c r="AI168" s="34"/>
      <c r="AJ168" s="34"/>
      <c r="AK168" s="34"/>
      <c r="AL168" s="34"/>
      <c r="AM168" s="34"/>
      <c r="AN168" s="34"/>
      <c r="AO168" s="34"/>
      <c r="AP168" s="34"/>
      <c r="AQ168" s="57"/>
      <c r="AR168" s="58"/>
      <c r="AS168" s="58"/>
      <c r="AT168" s="58"/>
      <c r="AU168" s="58"/>
      <c r="AV168" s="58"/>
      <c r="AW168" s="58"/>
      <c r="AX168" s="58"/>
      <c r="AY168" s="59"/>
      <c r="AZ168" s="60"/>
    </row>
    <row r="169" spans="1:52" s="61" customFormat="1" ht="17.100000000000001" customHeight="1">
      <c r="A169" s="112"/>
      <c r="B169" s="114"/>
      <c r="C169" s="104"/>
      <c r="D169" s="122"/>
      <c r="E169" s="26" t="s">
        <v>56</v>
      </c>
      <c r="F169" s="13">
        <f t="shared" si="57"/>
        <v>6119.23614</v>
      </c>
      <c r="G169" s="17">
        <v>6119.23614</v>
      </c>
      <c r="H169" s="17">
        <v>0</v>
      </c>
      <c r="I169" s="16">
        <v>0</v>
      </c>
      <c r="J169" s="16">
        <v>0</v>
      </c>
      <c r="K169" s="76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  <c r="AD169" s="34"/>
      <c r="AE169" s="34"/>
      <c r="AF169" s="34"/>
      <c r="AG169" s="34"/>
      <c r="AH169" s="34"/>
      <c r="AI169" s="34"/>
      <c r="AJ169" s="34"/>
      <c r="AK169" s="34"/>
      <c r="AL169" s="34"/>
      <c r="AM169" s="34"/>
      <c r="AN169" s="34"/>
      <c r="AO169" s="34"/>
      <c r="AP169" s="34"/>
      <c r="AQ169" s="57"/>
      <c r="AR169" s="58"/>
      <c r="AS169" s="58"/>
      <c r="AT169" s="58"/>
      <c r="AU169" s="58"/>
      <c r="AV169" s="58"/>
      <c r="AW169" s="58"/>
      <c r="AX169" s="58"/>
      <c r="AY169" s="59"/>
      <c r="AZ169" s="60"/>
    </row>
    <row r="170" spans="1:52" s="61" customFormat="1" ht="17.100000000000001" customHeight="1">
      <c r="A170" s="112"/>
      <c r="B170" s="114"/>
      <c r="C170" s="104"/>
      <c r="D170" s="122"/>
      <c r="E170" s="26" t="s">
        <v>57</v>
      </c>
      <c r="F170" s="13">
        <f t="shared" si="57"/>
        <v>13671.16106</v>
      </c>
      <c r="G170" s="17">
        <v>322.06506000000002</v>
      </c>
      <c r="H170" s="17">
        <v>13349.096</v>
      </c>
      <c r="I170" s="16">
        <v>0</v>
      </c>
      <c r="J170" s="16">
        <v>0</v>
      </c>
      <c r="K170" s="76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  <c r="AD170" s="34"/>
      <c r="AE170" s="34"/>
      <c r="AF170" s="34"/>
      <c r="AG170" s="34"/>
      <c r="AH170" s="34"/>
      <c r="AI170" s="34"/>
      <c r="AJ170" s="34"/>
      <c r="AK170" s="34"/>
      <c r="AL170" s="34"/>
      <c r="AM170" s="34"/>
      <c r="AN170" s="34"/>
      <c r="AO170" s="34"/>
      <c r="AP170" s="34"/>
      <c r="AQ170" s="57"/>
      <c r="AR170" s="58"/>
      <c r="AS170" s="58"/>
      <c r="AT170" s="58"/>
      <c r="AU170" s="58"/>
      <c r="AV170" s="58"/>
      <c r="AW170" s="58"/>
      <c r="AX170" s="58"/>
      <c r="AY170" s="59"/>
      <c r="AZ170" s="60"/>
    </row>
    <row r="171" spans="1:52" s="61" customFormat="1" ht="17.100000000000001" customHeight="1">
      <c r="A171" s="112"/>
      <c r="B171" s="114"/>
      <c r="C171" s="104"/>
      <c r="D171" s="122"/>
      <c r="E171" s="26" t="s">
        <v>58</v>
      </c>
      <c r="F171" s="13">
        <f t="shared" si="57"/>
        <v>702.58399999999995</v>
      </c>
      <c r="G171" s="17">
        <v>0</v>
      </c>
      <c r="H171" s="17">
        <v>702.58399999999995</v>
      </c>
      <c r="I171" s="16">
        <v>0</v>
      </c>
      <c r="J171" s="16">
        <v>0</v>
      </c>
      <c r="K171" s="76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  <c r="AD171" s="34"/>
      <c r="AE171" s="34"/>
      <c r="AF171" s="34"/>
      <c r="AG171" s="34"/>
      <c r="AH171" s="34"/>
      <c r="AI171" s="34"/>
      <c r="AJ171" s="34"/>
      <c r="AK171" s="34"/>
      <c r="AL171" s="34"/>
      <c r="AM171" s="34"/>
      <c r="AN171" s="34"/>
      <c r="AO171" s="34"/>
      <c r="AP171" s="34"/>
      <c r="AQ171" s="57"/>
      <c r="AR171" s="58"/>
      <c r="AS171" s="58"/>
      <c r="AT171" s="58"/>
      <c r="AU171" s="58"/>
      <c r="AV171" s="58"/>
      <c r="AW171" s="58"/>
      <c r="AX171" s="58"/>
      <c r="AY171" s="59"/>
      <c r="AZ171" s="60"/>
    </row>
    <row r="172" spans="1:52" s="61" customFormat="1" ht="28.5" customHeight="1">
      <c r="A172" s="113"/>
      <c r="B172" s="115"/>
      <c r="C172" s="105"/>
      <c r="D172" s="123"/>
      <c r="E172" s="26" t="s">
        <v>59</v>
      </c>
      <c r="F172" s="13">
        <f t="shared" si="57"/>
        <v>0</v>
      </c>
      <c r="G172" s="16">
        <v>0</v>
      </c>
      <c r="H172" s="16">
        <v>0</v>
      </c>
      <c r="I172" s="16">
        <v>0</v>
      </c>
      <c r="J172" s="16">
        <v>0</v>
      </c>
      <c r="K172" s="76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  <c r="AD172" s="34"/>
      <c r="AE172" s="34"/>
      <c r="AF172" s="34"/>
      <c r="AG172" s="34"/>
      <c r="AH172" s="34"/>
      <c r="AI172" s="34"/>
      <c r="AJ172" s="34"/>
      <c r="AK172" s="34"/>
      <c r="AL172" s="34"/>
      <c r="AM172" s="34"/>
      <c r="AN172" s="34"/>
      <c r="AO172" s="34"/>
      <c r="AP172" s="34"/>
      <c r="AQ172" s="57"/>
      <c r="AR172" s="58"/>
      <c r="AS172" s="58"/>
      <c r="AT172" s="58"/>
      <c r="AU172" s="58"/>
      <c r="AV172" s="58"/>
      <c r="AW172" s="58"/>
      <c r="AX172" s="58"/>
      <c r="AY172" s="59"/>
      <c r="AZ172" s="60"/>
    </row>
    <row r="173" spans="1:52" s="45" customFormat="1" ht="15.6" customHeight="1">
      <c r="A173" s="90" t="s">
        <v>27</v>
      </c>
      <c r="B173" s="84" t="s">
        <v>170</v>
      </c>
      <c r="C173" s="103" t="s">
        <v>95</v>
      </c>
      <c r="D173" s="90" t="s">
        <v>169</v>
      </c>
      <c r="E173" s="26" t="s">
        <v>47</v>
      </c>
      <c r="F173" s="13">
        <f t="shared" si="57"/>
        <v>44131.611069999999</v>
      </c>
      <c r="G173" s="14">
        <f t="shared" ref="G173:H173" si="61">G174+G175+G176+G177</f>
        <v>1163.067</v>
      </c>
      <c r="H173" s="14">
        <f t="shared" si="61"/>
        <v>31058.942999999999</v>
      </c>
      <c r="I173" s="14">
        <f>I174+I175+I176+I177</f>
        <v>11909.601070000001</v>
      </c>
      <c r="J173" s="14">
        <f t="shared" ref="J173:K173" si="62">J174+J175+J176+J177</f>
        <v>0</v>
      </c>
      <c r="K173" s="78">
        <f t="shared" si="62"/>
        <v>0</v>
      </c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1"/>
      <c r="AR173" s="42"/>
      <c r="AS173" s="42"/>
      <c r="AT173" s="42"/>
      <c r="AU173" s="42"/>
      <c r="AV173" s="42"/>
      <c r="AW173" s="42"/>
      <c r="AX173" s="42"/>
      <c r="AY173" s="43"/>
      <c r="AZ173" s="44"/>
    </row>
    <row r="174" spans="1:52" s="45" customFormat="1">
      <c r="A174" s="112"/>
      <c r="B174" s="114"/>
      <c r="C174" s="104"/>
      <c r="D174" s="116"/>
      <c r="E174" s="26" t="s">
        <v>56</v>
      </c>
      <c r="F174" s="13">
        <f t="shared" si="57"/>
        <v>0</v>
      </c>
      <c r="G174" s="16">
        <v>0</v>
      </c>
      <c r="H174" s="16">
        <v>0</v>
      </c>
      <c r="I174" s="16">
        <v>0</v>
      </c>
      <c r="J174" s="16">
        <v>0</v>
      </c>
      <c r="K174" s="76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1"/>
      <c r="AR174" s="42"/>
      <c r="AS174" s="42"/>
      <c r="AT174" s="42"/>
      <c r="AU174" s="42"/>
      <c r="AV174" s="42"/>
      <c r="AW174" s="42"/>
      <c r="AX174" s="42"/>
      <c r="AY174" s="43"/>
      <c r="AZ174" s="44"/>
    </row>
    <row r="175" spans="1:52" s="45" customFormat="1" ht="16.350000000000001" customHeight="1">
      <c r="A175" s="112"/>
      <c r="B175" s="114"/>
      <c r="C175" s="104"/>
      <c r="D175" s="116"/>
      <c r="E175" s="26" t="s">
        <v>57</v>
      </c>
      <c r="F175" s="13">
        <f t="shared" si="57"/>
        <v>0</v>
      </c>
      <c r="G175" s="16">
        <v>0</v>
      </c>
      <c r="H175" s="16">
        <v>0</v>
      </c>
      <c r="I175" s="16">
        <v>0</v>
      </c>
      <c r="J175" s="16">
        <v>0</v>
      </c>
      <c r="K175" s="76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  <c r="AG175" s="40"/>
      <c r="AH175" s="40"/>
      <c r="AI175" s="40"/>
      <c r="AJ175" s="40"/>
      <c r="AK175" s="40"/>
      <c r="AL175" s="40"/>
      <c r="AM175" s="40"/>
      <c r="AN175" s="40"/>
      <c r="AO175" s="40"/>
      <c r="AP175" s="40"/>
      <c r="AQ175" s="41"/>
      <c r="AR175" s="42"/>
      <c r="AS175" s="42"/>
      <c r="AT175" s="42"/>
      <c r="AU175" s="42"/>
      <c r="AV175" s="42"/>
      <c r="AW175" s="42"/>
      <c r="AX175" s="42"/>
      <c r="AY175" s="43"/>
      <c r="AZ175" s="44"/>
    </row>
    <row r="176" spans="1:52" s="45" customFormat="1">
      <c r="A176" s="112"/>
      <c r="B176" s="114"/>
      <c r="C176" s="104"/>
      <c r="D176" s="116"/>
      <c r="E176" s="26" t="s">
        <v>58</v>
      </c>
      <c r="F176" s="13">
        <f t="shared" si="57"/>
        <v>44131.611069999999</v>
      </c>
      <c r="G176" s="17">
        <v>1163.067</v>
      </c>
      <c r="H176" s="17">
        <v>31058.942999999999</v>
      </c>
      <c r="I176" s="17">
        <v>11909.601070000001</v>
      </c>
      <c r="J176" s="16">
        <v>0</v>
      </c>
      <c r="K176" s="76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  <c r="AG176" s="40"/>
      <c r="AH176" s="40"/>
      <c r="AI176" s="40"/>
      <c r="AJ176" s="40"/>
      <c r="AK176" s="40"/>
      <c r="AL176" s="40"/>
      <c r="AM176" s="40"/>
      <c r="AN176" s="40"/>
      <c r="AO176" s="40"/>
      <c r="AP176" s="40"/>
      <c r="AQ176" s="41"/>
      <c r="AR176" s="42"/>
      <c r="AS176" s="42"/>
      <c r="AT176" s="42"/>
      <c r="AU176" s="42"/>
      <c r="AV176" s="42"/>
      <c r="AW176" s="42"/>
      <c r="AX176" s="42"/>
      <c r="AY176" s="43"/>
      <c r="AZ176" s="44"/>
    </row>
    <row r="177" spans="1:52" s="61" customFormat="1" ht="100.5" customHeight="1">
      <c r="A177" s="113"/>
      <c r="B177" s="115"/>
      <c r="C177" s="105"/>
      <c r="D177" s="117"/>
      <c r="E177" s="26" t="s">
        <v>59</v>
      </c>
      <c r="F177" s="13">
        <f>G177+H177+I177+J177+K177+K177</f>
        <v>0</v>
      </c>
      <c r="G177" s="16">
        <v>0</v>
      </c>
      <c r="H177" s="16">
        <v>0</v>
      </c>
      <c r="I177" s="16">
        <v>0</v>
      </c>
      <c r="J177" s="16">
        <v>0</v>
      </c>
      <c r="K177" s="76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  <c r="AD177" s="34"/>
      <c r="AE177" s="34"/>
      <c r="AF177" s="34"/>
      <c r="AG177" s="34"/>
      <c r="AH177" s="34"/>
      <c r="AI177" s="34"/>
      <c r="AJ177" s="34"/>
      <c r="AK177" s="34"/>
      <c r="AL177" s="34"/>
      <c r="AM177" s="34"/>
      <c r="AN177" s="34"/>
      <c r="AO177" s="34"/>
      <c r="AP177" s="34"/>
      <c r="AQ177" s="57"/>
      <c r="AR177" s="58"/>
      <c r="AS177" s="58"/>
      <c r="AT177" s="58"/>
      <c r="AU177" s="58"/>
      <c r="AV177" s="58"/>
      <c r="AW177" s="58"/>
      <c r="AX177" s="58"/>
      <c r="AY177" s="59"/>
      <c r="AZ177" s="60"/>
    </row>
    <row r="178" spans="1:52" s="45" customFormat="1" ht="15.6" customHeight="1">
      <c r="A178" s="90" t="s">
        <v>28</v>
      </c>
      <c r="B178" s="127" t="s">
        <v>140</v>
      </c>
      <c r="C178" s="103" t="s">
        <v>164</v>
      </c>
      <c r="D178" s="90" t="s">
        <v>83</v>
      </c>
      <c r="E178" s="26" t="s">
        <v>47</v>
      </c>
      <c r="F178" s="13">
        <f t="shared" ref="F178:F192" si="63">G178+H178+I178+J178+K178</f>
        <v>27824.381999999998</v>
      </c>
      <c r="G178" s="14">
        <f>G179+G180+G181+G182</f>
        <v>5246.29</v>
      </c>
      <c r="H178" s="14">
        <f t="shared" ref="H178:I178" si="64">H179+H180+H181+H182</f>
        <v>5971.5479999999998</v>
      </c>
      <c r="I178" s="14">
        <f t="shared" si="64"/>
        <v>5618.7619999999997</v>
      </c>
      <c r="J178" s="14">
        <f t="shared" ref="J178:K178" si="65">J179+J180+J181+J182</f>
        <v>5564.817</v>
      </c>
      <c r="K178" s="78">
        <f t="shared" si="65"/>
        <v>5422.9650000000001</v>
      </c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  <c r="AG178" s="40"/>
      <c r="AH178" s="40"/>
      <c r="AI178" s="40"/>
      <c r="AJ178" s="40"/>
      <c r="AK178" s="40"/>
      <c r="AL178" s="40"/>
      <c r="AM178" s="40"/>
      <c r="AN178" s="40"/>
      <c r="AO178" s="40"/>
      <c r="AP178" s="40"/>
      <c r="AQ178" s="41"/>
      <c r="AR178" s="42"/>
      <c r="AS178" s="42"/>
      <c r="AT178" s="42"/>
      <c r="AU178" s="42"/>
      <c r="AV178" s="42"/>
      <c r="AW178" s="42"/>
      <c r="AX178" s="42"/>
      <c r="AY178" s="43"/>
      <c r="AZ178" s="44"/>
    </row>
    <row r="179" spans="1:52" s="45" customFormat="1">
      <c r="A179" s="112"/>
      <c r="B179" s="114"/>
      <c r="C179" s="104"/>
      <c r="D179" s="122"/>
      <c r="E179" s="26" t="s">
        <v>56</v>
      </c>
      <c r="F179" s="13">
        <f t="shared" si="63"/>
        <v>0</v>
      </c>
      <c r="G179" s="16">
        <v>0</v>
      </c>
      <c r="H179" s="16">
        <v>0</v>
      </c>
      <c r="I179" s="16">
        <v>0</v>
      </c>
      <c r="J179" s="16">
        <v>0</v>
      </c>
      <c r="K179" s="76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  <c r="AG179" s="40"/>
      <c r="AH179" s="40"/>
      <c r="AI179" s="40"/>
      <c r="AJ179" s="40"/>
      <c r="AK179" s="40"/>
      <c r="AL179" s="40"/>
      <c r="AM179" s="40"/>
      <c r="AN179" s="40"/>
      <c r="AO179" s="40"/>
      <c r="AP179" s="40"/>
      <c r="AQ179" s="41"/>
      <c r="AR179" s="42"/>
      <c r="AS179" s="42"/>
      <c r="AT179" s="42"/>
      <c r="AU179" s="42"/>
      <c r="AV179" s="42"/>
      <c r="AW179" s="42"/>
      <c r="AX179" s="42"/>
      <c r="AY179" s="43"/>
      <c r="AZ179" s="44"/>
    </row>
    <row r="180" spans="1:52" s="45" customFormat="1">
      <c r="A180" s="112"/>
      <c r="B180" s="114"/>
      <c r="C180" s="104"/>
      <c r="D180" s="122"/>
      <c r="E180" s="26" t="s">
        <v>57</v>
      </c>
      <c r="F180" s="13">
        <f t="shared" si="63"/>
        <v>0</v>
      </c>
      <c r="G180" s="16">
        <v>0</v>
      </c>
      <c r="H180" s="16">
        <v>0</v>
      </c>
      <c r="I180" s="16">
        <v>0</v>
      </c>
      <c r="J180" s="16">
        <v>0</v>
      </c>
      <c r="K180" s="76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  <c r="AG180" s="40"/>
      <c r="AH180" s="40"/>
      <c r="AI180" s="40"/>
      <c r="AJ180" s="40"/>
      <c r="AK180" s="40"/>
      <c r="AL180" s="40"/>
      <c r="AM180" s="40"/>
      <c r="AN180" s="40"/>
      <c r="AO180" s="40"/>
      <c r="AP180" s="40"/>
      <c r="AQ180" s="41"/>
      <c r="AR180" s="42"/>
      <c r="AS180" s="42"/>
      <c r="AT180" s="42"/>
      <c r="AU180" s="42"/>
      <c r="AV180" s="42"/>
      <c r="AW180" s="42"/>
      <c r="AX180" s="42"/>
      <c r="AY180" s="43"/>
      <c r="AZ180" s="44"/>
    </row>
    <row r="181" spans="1:52" s="45" customFormat="1">
      <c r="A181" s="112"/>
      <c r="B181" s="114"/>
      <c r="C181" s="104"/>
      <c r="D181" s="122"/>
      <c r="E181" s="26" t="s">
        <v>58</v>
      </c>
      <c r="F181" s="13">
        <f t="shared" si="63"/>
        <v>27824.381999999998</v>
      </c>
      <c r="G181" s="17">
        <f>5363.47-117.18</f>
        <v>5246.29</v>
      </c>
      <c r="H181" s="17">
        <v>5971.5479999999998</v>
      </c>
      <c r="I181" s="16">
        <v>5618.7619999999997</v>
      </c>
      <c r="J181" s="16">
        <v>5564.817</v>
      </c>
      <c r="K181" s="76">
        <v>5422.9650000000001</v>
      </c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  <c r="AG181" s="40"/>
      <c r="AH181" s="40"/>
      <c r="AI181" s="40"/>
      <c r="AJ181" s="40"/>
      <c r="AK181" s="40"/>
      <c r="AL181" s="40"/>
      <c r="AM181" s="40"/>
      <c r="AN181" s="40"/>
      <c r="AO181" s="40"/>
      <c r="AP181" s="40"/>
      <c r="AQ181" s="41"/>
      <c r="AR181" s="42"/>
      <c r="AS181" s="42"/>
      <c r="AT181" s="42"/>
      <c r="AU181" s="42"/>
      <c r="AV181" s="42"/>
      <c r="AW181" s="42"/>
      <c r="AX181" s="42"/>
      <c r="AY181" s="43"/>
      <c r="AZ181" s="44"/>
    </row>
    <row r="182" spans="1:52" s="61" customFormat="1" ht="40.15" customHeight="1">
      <c r="A182" s="113"/>
      <c r="B182" s="115"/>
      <c r="C182" s="105"/>
      <c r="D182" s="123"/>
      <c r="E182" s="26" t="s">
        <v>59</v>
      </c>
      <c r="F182" s="13">
        <f t="shared" si="63"/>
        <v>0</v>
      </c>
      <c r="G182" s="16">
        <v>0</v>
      </c>
      <c r="H182" s="16">
        <v>0</v>
      </c>
      <c r="I182" s="16">
        <v>0</v>
      </c>
      <c r="J182" s="16">
        <v>0</v>
      </c>
      <c r="K182" s="76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  <c r="AD182" s="34"/>
      <c r="AE182" s="34"/>
      <c r="AF182" s="34"/>
      <c r="AG182" s="34"/>
      <c r="AH182" s="34"/>
      <c r="AI182" s="34"/>
      <c r="AJ182" s="34"/>
      <c r="AK182" s="34"/>
      <c r="AL182" s="34"/>
      <c r="AM182" s="34"/>
      <c r="AN182" s="34"/>
      <c r="AO182" s="34"/>
      <c r="AP182" s="34"/>
      <c r="AQ182" s="57"/>
      <c r="AR182" s="58"/>
      <c r="AS182" s="58"/>
      <c r="AT182" s="58"/>
      <c r="AU182" s="58"/>
      <c r="AV182" s="58"/>
      <c r="AW182" s="58"/>
      <c r="AX182" s="58"/>
      <c r="AY182" s="59"/>
      <c r="AZ182" s="60"/>
    </row>
    <row r="183" spans="1:52" s="45" customFormat="1" ht="15.6" customHeight="1">
      <c r="A183" s="90" t="s">
        <v>107</v>
      </c>
      <c r="B183" s="127" t="s">
        <v>115</v>
      </c>
      <c r="C183" s="103" t="s">
        <v>160</v>
      </c>
      <c r="D183" s="90" t="s">
        <v>94</v>
      </c>
      <c r="E183" s="26" t="s">
        <v>47</v>
      </c>
      <c r="F183" s="13">
        <f t="shared" si="63"/>
        <v>34599.425999999999</v>
      </c>
      <c r="G183" s="14">
        <f>G184+G185+G186+G187</f>
        <v>6566.6030000000001</v>
      </c>
      <c r="H183" s="14">
        <f>H184+H185+H186+H187</f>
        <v>6803.6450000000004</v>
      </c>
      <c r="I183" s="14">
        <f>I184+I185+I186+I187</f>
        <v>7389.6170000000002</v>
      </c>
      <c r="J183" s="14">
        <f>J184+J185+J186+J187</f>
        <v>6992.7219999999998</v>
      </c>
      <c r="K183" s="78">
        <f>K184+K185+K186+K187</f>
        <v>6846.8389999999999</v>
      </c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  <c r="AG183" s="40"/>
      <c r="AH183" s="40"/>
      <c r="AI183" s="40"/>
      <c r="AJ183" s="40"/>
      <c r="AK183" s="40"/>
      <c r="AL183" s="40"/>
      <c r="AM183" s="40"/>
      <c r="AN183" s="40"/>
      <c r="AO183" s="40"/>
      <c r="AP183" s="40"/>
      <c r="AQ183" s="41"/>
      <c r="AR183" s="42"/>
      <c r="AS183" s="42"/>
      <c r="AT183" s="42"/>
      <c r="AU183" s="42"/>
      <c r="AV183" s="42"/>
      <c r="AW183" s="42"/>
      <c r="AX183" s="42"/>
      <c r="AY183" s="43"/>
      <c r="AZ183" s="44"/>
    </row>
    <row r="184" spans="1:52" s="45" customFormat="1">
      <c r="A184" s="112"/>
      <c r="B184" s="120"/>
      <c r="C184" s="104"/>
      <c r="D184" s="112"/>
      <c r="E184" s="26" t="s">
        <v>56</v>
      </c>
      <c r="F184" s="13">
        <f t="shared" si="63"/>
        <v>0</v>
      </c>
      <c r="G184" s="16">
        <v>0</v>
      </c>
      <c r="H184" s="16">
        <v>0</v>
      </c>
      <c r="I184" s="16">
        <v>0</v>
      </c>
      <c r="J184" s="16">
        <v>0</v>
      </c>
      <c r="K184" s="76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  <c r="AG184" s="40"/>
      <c r="AH184" s="40"/>
      <c r="AI184" s="40"/>
      <c r="AJ184" s="40"/>
      <c r="AK184" s="40"/>
      <c r="AL184" s="40"/>
      <c r="AM184" s="40"/>
      <c r="AN184" s="40"/>
      <c r="AO184" s="40"/>
      <c r="AP184" s="40"/>
      <c r="AQ184" s="41"/>
      <c r="AR184" s="42"/>
      <c r="AS184" s="42"/>
      <c r="AT184" s="42"/>
      <c r="AU184" s="42"/>
      <c r="AV184" s="42"/>
      <c r="AW184" s="42"/>
      <c r="AX184" s="42"/>
      <c r="AY184" s="43"/>
      <c r="AZ184" s="44"/>
    </row>
    <row r="185" spans="1:52" s="45" customFormat="1">
      <c r="A185" s="112"/>
      <c r="B185" s="120"/>
      <c r="C185" s="104"/>
      <c r="D185" s="112"/>
      <c r="E185" s="26" t="s">
        <v>57</v>
      </c>
      <c r="F185" s="13">
        <f t="shared" si="63"/>
        <v>0</v>
      </c>
      <c r="G185" s="16">
        <v>0</v>
      </c>
      <c r="H185" s="16">
        <v>0</v>
      </c>
      <c r="I185" s="16">
        <v>0</v>
      </c>
      <c r="J185" s="16">
        <v>0</v>
      </c>
      <c r="K185" s="76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  <c r="AG185" s="40"/>
      <c r="AH185" s="40"/>
      <c r="AI185" s="40"/>
      <c r="AJ185" s="40"/>
      <c r="AK185" s="40"/>
      <c r="AL185" s="40"/>
      <c r="AM185" s="40"/>
      <c r="AN185" s="40"/>
      <c r="AO185" s="40"/>
      <c r="AP185" s="40"/>
      <c r="AQ185" s="41"/>
      <c r="AR185" s="42"/>
      <c r="AS185" s="42"/>
      <c r="AT185" s="42"/>
      <c r="AU185" s="42"/>
      <c r="AV185" s="42"/>
      <c r="AW185" s="42"/>
      <c r="AX185" s="42"/>
      <c r="AY185" s="43"/>
      <c r="AZ185" s="44"/>
    </row>
    <row r="186" spans="1:52" s="45" customFormat="1">
      <c r="A186" s="112"/>
      <c r="B186" s="120"/>
      <c r="C186" s="104"/>
      <c r="D186" s="112"/>
      <c r="E186" s="26" t="s">
        <v>58</v>
      </c>
      <c r="F186" s="13">
        <f t="shared" si="63"/>
        <v>34599.425999999999</v>
      </c>
      <c r="G186" s="17">
        <v>6566.6030000000001</v>
      </c>
      <c r="H186" s="17">
        <v>6803.6450000000004</v>
      </c>
      <c r="I186" s="16">
        <f>7338.017+51.6</f>
        <v>7389.6170000000002</v>
      </c>
      <c r="J186" s="17">
        <v>6992.7219999999998</v>
      </c>
      <c r="K186" s="76">
        <f>6846.839</f>
        <v>6846.8389999999999</v>
      </c>
      <c r="L186" s="40" t="s">
        <v>168</v>
      </c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  <c r="AG186" s="40"/>
      <c r="AH186" s="40"/>
      <c r="AI186" s="40"/>
      <c r="AJ186" s="40"/>
      <c r="AK186" s="40"/>
      <c r="AL186" s="40"/>
      <c r="AM186" s="40"/>
      <c r="AN186" s="40"/>
      <c r="AO186" s="40"/>
      <c r="AP186" s="40"/>
      <c r="AQ186" s="41"/>
      <c r="AR186" s="42"/>
      <c r="AS186" s="42"/>
      <c r="AT186" s="42"/>
      <c r="AU186" s="42"/>
      <c r="AV186" s="42"/>
      <c r="AW186" s="42"/>
      <c r="AX186" s="42"/>
      <c r="AY186" s="43"/>
      <c r="AZ186" s="44"/>
    </row>
    <row r="187" spans="1:52" s="61" customFormat="1" ht="15" customHeight="1">
      <c r="A187" s="113"/>
      <c r="B187" s="121"/>
      <c r="C187" s="105"/>
      <c r="D187" s="113"/>
      <c r="E187" s="26" t="s">
        <v>59</v>
      </c>
      <c r="F187" s="13">
        <f t="shared" si="63"/>
        <v>0</v>
      </c>
      <c r="G187" s="16">
        <v>0</v>
      </c>
      <c r="H187" s="16">
        <v>0</v>
      </c>
      <c r="I187" s="16">
        <v>0</v>
      </c>
      <c r="J187" s="16">
        <v>0</v>
      </c>
      <c r="K187" s="76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  <c r="AD187" s="34"/>
      <c r="AE187" s="34"/>
      <c r="AF187" s="34"/>
      <c r="AG187" s="34"/>
      <c r="AH187" s="34"/>
      <c r="AI187" s="34"/>
      <c r="AJ187" s="34"/>
      <c r="AK187" s="34"/>
      <c r="AL187" s="34"/>
      <c r="AM187" s="34"/>
      <c r="AN187" s="34"/>
      <c r="AO187" s="34"/>
      <c r="AP187" s="34"/>
      <c r="AQ187" s="57"/>
      <c r="AR187" s="58"/>
      <c r="AS187" s="58"/>
      <c r="AT187" s="58"/>
      <c r="AU187" s="58"/>
      <c r="AV187" s="58"/>
      <c r="AW187" s="58"/>
      <c r="AX187" s="58"/>
      <c r="AY187" s="59"/>
      <c r="AZ187" s="60"/>
    </row>
    <row r="188" spans="1:52" s="45" customFormat="1" ht="15.6" customHeight="1">
      <c r="A188" s="90" t="s">
        <v>126</v>
      </c>
      <c r="B188" s="84" t="s">
        <v>129</v>
      </c>
      <c r="C188" s="103">
        <v>2023</v>
      </c>
      <c r="D188" s="90" t="s">
        <v>172</v>
      </c>
      <c r="E188" s="26" t="s">
        <v>47</v>
      </c>
      <c r="F188" s="13">
        <f t="shared" si="63"/>
        <v>715.09608000000003</v>
      </c>
      <c r="G188" s="14">
        <f t="shared" ref="G188:K188" si="66">G189+G190+G191+G192</f>
        <v>0</v>
      </c>
      <c r="H188" s="14">
        <f t="shared" si="66"/>
        <v>0</v>
      </c>
      <c r="I188" s="14">
        <f t="shared" si="66"/>
        <v>715.09608000000003</v>
      </c>
      <c r="J188" s="14">
        <f t="shared" si="66"/>
        <v>0</v>
      </c>
      <c r="K188" s="78">
        <f t="shared" si="66"/>
        <v>0</v>
      </c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  <c r="AG188" s="40"/>
      <c r="AH188" s="40"/>
      <c r="AI188" s="40"/>
      <c r="AJ188" s="40"/>
      <c r="AK188" s="40"/>
      <c r="AL188" s="40"/>
      <c r="AM188" s="40"/>
      <c r="AN188" s="40"/>
      <c r="AO188" s="40"/>
      <c r="AP188" s="40"/>
      <c r="AQ188" s="41"/>
      <c r="AR188" s="42"/>
      <c r="AS188" s="42"/>
      <c r="AT188" s="42"/>
      <c r="AU188" s="42"/>
      <c r="AV188" s="42"/>
      <c r="AW188" s="42"/>
      <c r="AX188" s="42"/>
      <c r="AY188" s="43"/>
      <c r="AZ188" s="44"/>
    </row>
    <row r="189" spans="1:52" s="45" customFormat="1">
      <c r="A189" s="112"/>
      <c r="B189" s="114"/>
      <c r="C189" s="104"/>
      <c r="D189" s="116"/>
      <c r="E189" s="26" t="s">
        <v>56</v>
      </c>
      <c r="F189" s="13">
        <f t="shared" si="63"/>
        <v>0</v>
      </c>
      <c r="G189" s="16">
        <v>0</v>
      </c>
      <c r="H189" s="16">
        <v>0</v>
      </c>
      <c r="I189" s="16"/>
      <c r="J189" s="16"/>
      <c r="K189" s="76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1"/>
      <c r="AR189" s="42"/>
      <c r="AS189" s="42"/>
      <c r="AT189" s="42"/>
      <c r="AU189" s="42"/>
      <c r="AV189" s="42"/>
      <c r="AW189" s="42"/>
      <c r="AX189" s="42"/>
      <c r="AY189" s="43"/>
      <c r="AZ189" s="44"/>
    </row>
    <row r="190" spans="1:52" s="45" customFormat="1" ht="16.350000000000001" customHeight="1">
      <c r="A190" s="112"/>
      <c r="B190" s="114"/>
      <c r="C190" s="104"/>
      <c r="D190" s="116"/>
      <c r="E190" s="26" t="s">
        <v>57</v>
      </c>
      <c r="F190" s="13">
        <f t="shared" si="63"/>
        <v>679.34127999999998</v>
      </c>
      <c r="G190" s="16">
        <v>0</v>
      </c>
      <c r="H190" s="16">
        <v>0</v>
      </c>
      <c r="I190" s="27">
        <v>679.34127999999998</v>
      </c>
      <c r="J190" s="16"/>
      <c r="K190" s="76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1"/>
      <c r="AR190" s="42"/>
      <c r="AS190" s="42"/>
      <c r="AT190" s="42"/>
      <c r="AU190" s="42"/>
      <c r="AV190" s="42"/>
      <c r="AW190" s="42"/>
      <c r="AX190" s="42"/>
      <c r="AY190" s="43"/>
      <c r="AZ190" s="44"/>
    </row>
    <row r="191" spans="1:52" s="45" customFormat="1">
      <c r="A191" s="112"/>
      <c r="B191" s="114"/>
      <c r="C191" s="104"/>
      <c r="D191" s="116"/>
      <c r="E191" s="26" t="s">
        <v>58</v>
      </c>
      <c r="F191" s="13">
        <f t="shared" si="63"/>
        <v>35.754800000000003</v>
      </c>
      <c r="G191" s="16">
        <v>0</v>
      </c>
      <c r="H191" s="16">
        <v>0</v>
      </c>
      <c r="I191" s="27">
        <v>35.754800000000003</v>
      </c>
      <c r="J191" s="16">
        <v>0</v>
      </c>
      <c r="K191" s="76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1"/>
      <c r="AR191" s="42"/>
      <c r="AS191" s="42"/>
      <c r="AT191" s="42"/>
      <c r="AU191" s="42"/>
      <c r="AV191" s="42"/>
      <c r="AW191" s="42"/>
      <c r="AX191" s="42"/>
      <c r="AY191" s="43"/>
      <c r="AZ191" s="44"/>
    </row>
    <row r="192" spans="1:52" s="61" customFormat="1" ht="12.95" customHeight="1">
      <c r="A192" s="113"/>
      <c r="B192" s="115"/>
      <c r="C192" s="105"/>
      <c r="D192" s="117"/>
      <c r="E192" s="26" t="s">
        <v>59</v>
      </c>
      <c r="F192" s="13">
        <f t="shared" si="63"/>
        <v>0</v>
      </c>
      <c r="G192" s="16">
        <v>0</v>
      </c>
      <c r="H192" s="16">
        <v>0</v>
      </c>
      <c r="I192" s="16">
        <v>0</v>
      </c>
      <c r="J192" s="16">
        <v>0</v>
      </c>
      <c r="K192" s="76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  <c r="AD192" s="34"/>
      <c r="AE192" s="34"/>
      <c r="AF192" s="34"/>
      <c r="AG192" s="34"/>
      <c r="AH192" s="34"/>
      <c r="AI192" s="34"/>
      <c r="AJ192" s="34"/>
      <c r="AK192" s="34"/>
      <c r="AL192" s="34"/>
      <c r="AM192" s="34"/>
      <c r="AN192" s="34"/>
      <c r="AO192" s="34"/>
      <c r="AP192" s="34"/>
      <c r="AQ192" s="57"/>
      <c r="AR192" s="58"/>
      <c r="AS192" s="58"/>
      <c r="AT192" s="58"/>
      <c r="AU192" s="58"/>
      <c r="AV192" s="58"/>
      <c r="AW192" s="58"/>
      <c r="AX192" s="58"/>
      <c r="AY192" s="59"/>
      <c r="AZ192" s="60"/>
    </row>
    <row r="193" spans="1:51" s="45" customFormat="1" ht="15.6" customHeight="1">
      <c r="A193" s="93"/>
      <c r="B193" s="124" t="s">
        <v>73</v>
      </c>
      <c r="C193" s="103" t="s">
        <v>160</v>
      </c>
      <c r="D193" s="118"/>
      <c r="E193" s="25" t="s">
        <v>47</v>
      </c>
      <c r="F193" s="23">
        <f t="shared" ref="F193:J194" si="67">F13+F58+F68+F98+F158</f>
        <v>1054550.6530599999</v>
      </c>
      <c r="G193" s="23">
        <f t="shared" si="67"/>
        <v>182601.34386000002</v>
      </c>
      <c r="H193" s="23">
        <f t="shared" si="67"/>
        <v>233788.01252999998</v>
      </c>
      <c r="I193" s="23">
        <f t="shared" si="67"/>
        <v>226285.23767</v>
      </c>
      <c r="J193" s="23">
        <f t="shared" si="67"/>
        <v>206181.299</v>
      </c>
      <c r="K193" s="74">
        <f>K13+K58+K68+K98+K158+K93+K148</f>
        <v>205694.76</v>
      </c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  <c r="AD193" s="34"/>
      <c r="AE193" s="34"/>
      <c r="AF193" s="34"/>
      <c r="AG193" s="34"/>
      <c r="AH193" s="34"/>
      <c r="AI193" s="34"/>
      <c r="AJ193" s="34"/>
      <c r="AK193" s="34"/>
      <c r="AL193" s="62"/>
      <c r="AM193" s="62"/>
      <c r="AN193" s="62"/>
      <c r="AO193" s="62"/>
      <c r="AP193" s="62"/>
      <c r="AQ193" s="42"/>
      <c r="AR193" s="42"/>
      <c r="AS193" s="42"/>
      <c r="AT193" s="42"/>
      <c r="AU193" s="42"/>
      <c r="AV193" s="42"/>
      <c r="AW193" s="42"/>
      <c r="AX193" s="42"/>
      <c r="AY193" s="42"/>
    </row>
    <row r="194" spans="1:51" s="45" customFormat="1" ht="15" customHeight="1">
      <c r="A194" s="94"/>
      <c r="B194" s="125"/>
      <c r="C194" s="104"/>
      <c r="D194" s="118"/>
      <c r="E194" s="25" t="s">
        <v>56</v>
      </c>
      <c r="F194" s="23">
        <f t="shared" si="67"/>
        <v>20657.945749999999</v>
      </c>
      <c r="G194" s="23">
        <f t="shared" si="67"/>
        <v>6456.1931199999999</v>
      </c>
      <c r="H194" s="23">
        <f t="shared" si="67"/>
        <v>356.34931</v>
      </c>
      <c r="I194" s="23">
        <f t="shared" si="67"/>
        <v>6245.4033200000003</v>
      </c>
      <c r="J194" s="23">
        <f t="shared" si="67"/>
        <v>7600</v>
      </c>
      <c r="K194" s="74">
        <f>K14+K59+K69+K99+K159</f>
        <v>0</v>
      </c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  <c r="AD194" s="34"/>
      <c r="AE194" s="34"/>
      <c r="AF194" s="34"/>
      <c r="AG194" s="34"/>
      <c r="AH194" s="34"/>
      <c r="AI194" s="34"/>
      <c r="AJ194" s="34"/>
      <c r="AK194" s="34"/>
      <c r="AL194" s="62"/>
      <c r="AM194" s="62"/>
      <c r="AN194" s="62"/>
      <c r="AO194" s="62"/>
      <c r="AP194" s="62"/>
      <c r="AQ194" s="42"/>
      <c r="AR194" s="42"/>
      <c r="AS194" s="42"/>
      <c r="AT194" s="42"/>
      <c r="AU194" s="42"/>
      <c r="AV194" s="42"/>
      <c r="AW194" s="42"/>
      <c r="AX194" s="42"/>
      <c r="AY194" s="42"/>
    </row>
    <row r="195" spans="1:51" s="45" customFormat="1">
      <c r="A195" s="94"/>
      <c r="B195" s="125"/>
      <c r="C195" s="104"/>
      <c r="D195" s="118"/>
      <c r="E195" s="25" t="s">
        <v>57</v>
      </c>
      <c r="F195" s="23">
        <f t="shared" ref="F195:H196" si="68">F15+F60+F70+F100+F160</f>
        <v>15442.426780000002</v>
      </c>
      <c r="G195" s="23">
        <f t="shared" si="68"/>
        <v>462.43673999999999</v>
      </c>
      <c r="H195" s="23">
        <f t="shared" si="68"/>
        <v>13484.10122</v>
      </c>
      <c r="I195" s="23">
        <f>I15+I65+I70+I100+I160</f>
        <v>861.88882000000001</v>
      </c>
      <c r="J195" s="23">
        <f>J15+J60+J70+J100+J160</f>
        <v>517</v>
      </c>
      <c r="K195" s="74">
        <f>K15+K60+K70+K100+K160</f>
        <v>117</v>
      </c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  <c r="AD195" s="34"/>
      <c r="AE195" s="34"/>
      <c r="AF195" s="34"/>
      <c r="AG195" s="34"/>
      <c r="AH195" s="34"/>
      <c r="AI195" s="34"/>
      <c r="AJ195" s="34"/>
      <c r="AK195" s="34"/>
      <c r="AL195" s="62"/>
      <c r="AM195" s="62"/>
      <c r="AN195" s="62"/>
      <c r="AO195" s="62"/>
      <c r="AP195" s="62"/>
      <c r="AQ195" s="42"/>
      <c r="AR195" s="42"/>
      <c r="AS195" s="42"/>
      <c r="AT195" s="42"/>
      <c r="AU195" s="42"/>
      <c r="AV195" s="42"/>
      <c r="AW195" s="42"/>
      <c r="AX195" s="42"/>
      <c r="AY195" s="42"/>
    </row>
    <row r="196" spans="1:51" s="45" customFormat="1">
      <c r="A196" s="94"/>
      <c r="B196" s="125"/>
      <c r="C196" s="104"/>
      <c r="D196" s="118"/>
      <c r="E196" s="25" t="s">
        <v>58</v>
      </c>
      <c r="F196" s="23">
        <f t="shared" si="68"/>
        <v>1018450.28053</v>
      </c>
      <c r="G196" s="23">
        <f t="shared" si="68"/>
        <v>175682.71400000001</v>
      </c>
      <c r="H196" s="23">
        <f t="shared" si="68"/>
        <v>219947.56200000001</v>
      </c>
      <c r="I196" s="23">
        <f>I16+I61+I71+I101+I161</f>
        <v>218897.94552999997</v>
      </c>
      <c r="J196" s="23">
        <f>J16+J61+J71+J101+J161+J96+J151</f>
        <v>198064.299</v>
      </c>
      <c r="K196" s="74">
        <f>K16+K61+K71+K101+K161+K96+K151</f>
        <v>205577.76</v>
      </c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  <c r="AD196" s="34"/>
      <c r="AE196" s="34"/>
      <c r="AF196" s="34"/>
      <c r="AG196" s="34"/>
      <c r="AH196" s="34"/>
      <c r="AI196" s="34"/>
      <c r="AJ196" s="34"/>
      <c r="AK196" s="34"/>
      <c r="AL196" s="62"/>
      <c r="AM196" s="62"/>
      <c r="AN196" s="62"/>
      <c r="AO196" s="62"/>
      <c r="AP196" s="62"/>
      <c r="AQ196" s="42"/>
      <c r="AR196" s="42"/>
      <c r="AS196" s="42"/>
      <c r="AT196" s="42"/>
      <c r="AU196" s="42"/>
      <c r="AV196" s="42"/>
      <c r="AW196" s="42"/>
      <c r="AX196" s="42"/>
      <c r="AY196" s="42"/>
    </row>
    <row r="197" spans="1:51" s="61" customFormat="1" ht="26.1" customHeight="1">
      <c r="A197" s="95"/>
      <c r="B197" s="126"/>
      <c r="C197" s="105"/>
      <c r="D197" s="119"/>
      <c r="E197" s="25" t="s">
        <v>59</v>
      </c>
      <c r="F197" s="13">
        <f t="shared" ref="F197" si="69">G197+H197+I197+J197</f>
        <v>0</v>
      </c>
      <c r="G197" s="23">
        <f>G17+G62+G72+G102+G162</f>
        <v>0</v>
      </c>
      <c r="H197" s="23">
        <f>H17+H62+H72+H102+H162</f>
        <v>0</v>
      </c>
      <c r="I197" s="23">
        <f>I17+I62+I72+I102+I162</f>
        <v>0</v>
      </c>
      <c r="J197" s="23">
        <f>J17+J62+J72+J102+J162</f>
        <v>0</v>
      </c>
      <c r="K197" s="74">
        <f>K17+K62+K72+K102+K162</f>
        <v>0</v>
      </c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  <c r="AD197" s="34"/>
      <c r="AE197" s="34"/>
      <c r="AF197" s="34"/>
      <c r="AG197" s="34"/>
      <c r="AH197" s="34"/>
      <c r="AI197" s="34"/>
      <c r="AJ197" s="34"/>
      <c r="AK197" s="34"/>
      <c r="AL197" s="63"/>
      <c r="AM197" s="63"/>
      <c r="AN197" s="63"/>
      <c r="AO197" s="63"/>
      <c r="AP197" s="63"/>
      <c r="AQ197" s="58"/>
      <c r="AR197" s="58"/>
      <c r="AS197" s="58"/>
      <c r="AT197" s="58"/>
      <c r="AU197" s="58"/>
      <c r="AV197" s="58"/>
      <c r="AW197" s="58"/>
      <c r="AX197" s="58"/>
      <c r="AY197" s="58"/>
    </row>
    <row r="198" spans="1:51" s="34" customFormat="1" ht="32.450000000000003" customHeight="1">
      <c r="A198" s="32"/>
      <c r="B198" s="32"/>
      <c r="C198" s="32"/>
      <c r="D198" s="32"/>
      <c r="E198" s="32"/>
      <c r="F198" s="32"/>
      <c r="G198" s="32"/>
      <c r="H198" s="32"/>
      <c r="I198" s="32"/>
      <c r="J198" s="32"/>
      <c r="K198" s="72"/>
    </row>
    <row r="199" spans="1:51" s="34" customFormat="1" ht="32.450000000000003" customHeight="1">
      <c r="A199" s="32"/>
      <c r="B199" s="32"/>
      <c r="C199" s="32"/>
      <c r="D199" s="32"/>
      <c r="E199" s="32"/>
      <c r="F199" s="32"/>
      <c r="G199" s="32"/>
      <c r="H199" s="32"/>
      <c r="I199" s="32"/>
      <c r="J199" s="32"/>
      <c r="K199" s="72"/>
    </row>
    <row r="200" spans="1:51" s="34" customFormat="1">
      <c r="A200" s="32"/>
      <c r="B200" s="32"/>
      <c r="C200" s="32"/>
      <c r="D200" s="32"/>
      <c r="E200" s="32"/>
      <c r="F200" s="33"/>
      <c r="G200" s="32"/>
      <c r="H200" s="32"/>
      <c r="I200" s="32"/>
      <c r="J200" s="32"/>
      <c r="K200" s="72"/>
    </row>
    <row r="201" spans="1:51" s="34" customFormat="1">
      <c r="A201" s="32"/>
      <c r="B201" s="32"/>
      <c r="C201" s="32"/>
      <c r="D201" s="32"/>
      <c r="E201" s="32"/>
      <c r="F201" s="33"/>
      <c r="G201" s="32"/>
      <c r="H201" s="33"/>
      <c r="I201" s="33"/>
      <c r="J201" s="33"/>
      <c r="K201" s="72"/>
    </row>
    <row r="202" spans="1:51" s="34" customFormat="1">
      <c r="F202" s="40"/>
      <c r="H202" s="64"/>
      <c r="I202" s="64"/>
      <c r="J202" s="64"/>
      <c r="K202" s="72"/>
    </row>
    <row r="203" spans="1:51" s="34" customFormat="1">
      <c r="F203" s="40"/>
      <c r="H203" s="64"/>
      <c r="I203" s="64"/>
      <c r="J203" s="64"/>
      <c r="K203" s="72"/>
    </row>
    <row r="204" spans="1:51" s="34" customFormat="1">
      <c r="F204" s="40"/>
      <c r="H204" s="64"/>
      <c r="I204" s="64"/>
      <c r="J204" s="64"/>
      <c r="K204" s="72"/>
    </row>
    <row r="205" spans="1:51" s="34" customFormat="1">
      <c r="F205" s="40"/>
      <c r="H205" s="64"/>
      <c r="I205" s="64"/>
      <c r="J205" s="64"/>
      <c r="K205" s="72"/>
    </row>
    <row r="206" spans="1:51" s="34" customFormat="1">
      <c r="F206" s="40"/>
      <c r="H206" s="64"/>
      <c r="I206" s="64"/>
      <c r="J206" s="64"/>
      <c r="K206" s="72"/>
    </row>
    <row r="207" spans="1:51" s="34" customFormat="1">
      <c r="F207" s="40"/>
      <c r="H207" s="64"/>
      <c r="I207" s="64"/>
      <c r="J207" s="64"/>
      <c r="K207" s="72"/>
    </row>
    <row r="208" spans="1:51" s="34" customFormat="1">
      <c r="F208" s="40"/>
      <c r="H208" s="64"/>
      <c r="I208" s="64"/>
      <c r="J208" s="64"/>
      <c r="K208" s="72"/>
    </row>
    <row r="209" spans="1:51" s="34" customFormat="1">
      <c r="F209" s="40"/>
      <c r="H209" s="64"/>
      <c r="I209" s="64"/>
      <c r="J209" s="64"/>
      <c r="K209" s="72"/>
    </row>
    <row r="210" spans="1:51" s="34" customFormat="1">
      <c r="F210" s="40"/>
      <c r="H210" s="64"/>
      <c r="I210" s="64"/>
      <c r="J210" s="64"/>
      <c r="K210" s="72"/>
    </row>
    <row r="211" spans="1:51" s="34" customFormat="1">
      <c r="F211" s="40"/>
      <c r="H211" s="64"/>
      <c r="I211" s="64"/>
      <c r="J211" s="64"/>
      <c r="K211" s="72"/>
    </row>
    <row r="212" spans="1:51" s="34" customFormat="1">
      <c r="F212" s="40"/>
      <c r="H212" s="64"/>
      <c r="I212" s="64"/>
      <c r="J212" s="64"/>
      <c r="K212" s="72"/>
    </row>
    <row r="213" spans="1:51" s="34" customFormat="1">
      <c r="F213" s="40"/>
      <c r="H213" s="64"/>
      <c r="I213" s="64"/>
      <c r="J213" s="64"/>
      <c r="K213" s="72"/>
    </row>
    <row r="214" spans="1:51" s="34" customFormat="1">
      <c r="F214" s="40"/>
      <c r="H214" s="64"/>
      <c r="I214" s="64"/>
      <c r="J214" s="64"/>
      <c r="K214" s="72"/>
    </row>
    <row r="215" spans="1:51" s="34" customFormat="1">
      <c r="F215" s="40"/>
      <c r="H215" s="64"/>
      <c r="I215" s="64"/>
      <c r="J215" s="64"/>
      <c r="K215" s="72"/>
    </row>
    <row r="216" spans="1:51" s="34" customFormat="1">
      <c r="F216" s="40"/>
      <c r="H216" s="64"/>
      <c r="I216" s="64"/>
      <c r="J216" s="64"/>
      <c r="K216" s="72"/>
    </row>
    <row r="217" spans="1:51" s="34" customFormat="1">
      <c r="F217" s="40"/>
      <c r="H217" s="64"/>
      <c r="I217" s="64"/>
      <c r="J217" s="64"/>
      <c r="K217" s="72"/>
    </row>
    <row r="218" spans="1:51" s="34" customFormat="1">
      <c r="F218" s="40"/>
      <c r="H218" s="64"/>
      <c r="I218" s="64"/>
      <c r="J218" s="64"/>
      <c r="K218" s="72"/>
    </row>
    <row r="219" spans="1:51" s="34" customFormat="1">
      <c r="F219" s="40"/>
      <c r="H219" s="64"/>
      <c r="I219" s="64"/>
      <c r="J219" s="64"/>
      <c r="K219" s="72"/>
    </row>
    <row r="220" spans="1:51" s="34" customFormat="1">
      <c r="F220" s="40"/>
      <c r="H220" s="64"/>
      <c r="I220" s="64"/>
      <c r="J220" s="64"/>
      <c r="K220" s="72"/>
    </row>
    <row r="221" spans="1:51" s="34" customFormat="1">
      <c r="F221" s="40"/>
      <c r="H221" s="64"/>
      <c r="I221" s="64"/>
      <c r="J221" s="64"/>
      <c r="K221" s="72"/>
    </row>
    <row r="222" spans="1:51" s="34" customFormat="1">
      <c r="F222" s="40"/>
      <c r="H222" s="64"/>
      <c r="I222" s="64"/>
      <c r="J222" s="64"/>
      <c r="K222" s="72"/>
    </row>
    <row r="223" spans="1:51" s="34" customFormat="1">
      <c r="F223" s="40"/>
      <c r="H223" s="64"/>
      <c r="I223" s="64"/>
      <c r="J223" s="64"/>
      <c r="K223" s="72"/>
    </row>
    <row r="224" spans="1:51" s="66" customFormat="1">
      <c r="A224" s="65"/>
      <c r="F224" s="67"/>
      <c r="H224" s="64"/>
      <c r="I224" s="64"/>
      <c r="J224" s="64"/>
      <c r="K224" s="72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  <c r="AD224" s="34"/>
      <c r="AE224" s="34"/>
      <c r="AF224" s="34"/>
      <c r="AG224" s="34"/>
      <c r="AH224" s="34"/>
      <c r="AI224" s="34"/>
      <c r="AJ224" s="34"/>
      <c r="AK224" s="34"/>
      <c r="AL224" s="34"/>
      <c r="AM224" s="34"/>
      <c r="AN224" s="34"/>
      <c r="AO224" s="34"/>
      <c r="AP224" s="34"/>
      <c r="AQ224" s="34"/>
      <c r="AR224" s="34"/>
      <c r="AS224" s="34"/>
      <c r="AT224" s="34"/>
      <c r="AU224" s="34"/>
      <c r="AV224" s="34"/>
      <c r="AW224" s="34"/>
      <c r="AX224" s="34"/>
      <c r="AY224" s="34"/>
    </row>
    <row r="225" spans="1:51" s="66" customFormat="1">
      <c r="A225" s="65"/>
      <c r="F225" s="67"/>
      <c r="H225" s="64"/>
      <c r="I225" s="64"/>
      <c r="J225" s="64"/>
      <c r="K225" s="72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  <c r="AD225" s="34"/>
      <c r="AE225" s="34"/>
      <c r="AF225" s="34"/>
      <c r="AG225" s="34"/>
      <c r="AH225" s="34"/>
      <c r="AI225" s="34"/>
      <c r="AJ225" s="34"/>
      <c r="AK225" s="34"/>
      <c r="AL225" s="34"/>
      <c r="AM225" s="34"/>
      <c r="AN225" s="34"/>
      <c r="AO225" s="34"/>
      <c r="AP225" s="34"/>
      <c r="AQ225" s="34"/>
      <c r="AR225" s="34"/>
      <c r="AS225" s="34"/>
      <c r="AT225" s="34"/>
      <c r="AU225" s="34"/>
      <c r="AV225" s="34"/>
      <c r="AW225" s="34"/>
      <c r="AX225" s="34"/>
      <c r="AY225" s="34"/>
    </row>
    <row r="226" spans="1:51" s="66" customFormat="1">
      <c r="A226" s="65"/>
      <c r="F226" s="67"/>
      <c r="H226" s="64"/>
      <c r="I226" s="64"/>
      <c r="J226" s="64"/>
      <c r="K226" s="72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  <c r="AD226" s="34"/>
      <c r="AE226" s="34"/>
      <c r="AF226" s="34"/>
      <c r="AG226" s="34"/>
      <c r="AH226" s="34"/>
      <c r="AI226" s="34"/>
      <c r="AJ226" s="34"/>
      <c r="AK226" s="34"/>
      <c r="AL226" s="34"/>
      <c r="AM226" s="34"/>
      <c r="AN226" s="34"/>
      <c r="AO226" s="34"/>
      <c r="AP226" s="34"/>
      <c r="AQ226" s="34"/>
      <c r="AR226" s="34"/>
      <c r="AS226" s="34"/>
      <c r="AT226" s="34"/>
      <c r="AU226" s="34"/>
      <c r="AV226" s="34"/>
      <c r="AW226" s="34"/>
      <c r="AX226" s="34"/>
      <c r="AY226" s="34"/>
    </row>
    <row r="227" spans="1:51" s="66" customFormat="1">
      <c r="A227" s="65"/>
      <c r="F227" s="67"/>
      <c r="H227" s="64"/>
      <c r="I227" s="64"/>
      <c r="J227" s="64"/>
      <c r="K227" s="72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  <c r="AD227" s="34"/>
      <c r="AE227" s="34"/>
      <c r="AF227" s="34"/>
      <c r="AG227" s="34"/>
      <c r="AH227" s="34"/>
      <c r="AI227" s="34"/>
      <c r="AJ227" s="34"/>
      <c r="AK227" s="34"/>
      <c r="AL227" s="34"/>
      <c r="AM227" s="34"/>
      <c r="AN227" s="34"/>
      <c r="AO227" s="34"/>
      <c r="AP227" s="34"/>
      <c r="AQ227" s="34"/>
      <c r="AR227" s="34"/>
      <c r="AS227" s="34"/>
      <c r="AT227" s="34"/>
      <c r="AU227" s="34"/>
      <c r="AV227" s="34"/>
      <c r="AW227" s="34"/>
      <c r="AX227" s="34"/>
      <c r="AY227" s="34"/>
    </row>
    <row r="228" spans="1:51" s="66" customFormat="1">
      <c r="A228" s="65"/>
      <c r="F228" s="67"/>
      <c r="H228" s="64"/>
      <c r="I228" s="64"/>
      <c r="J228" s="64"/>
      <c r="K228" s="72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  <c r="AD228" s="34"/>
      <c r="AE228" s="34"/>
      <c r="AF228" s="34"/>
      <c r="AG228" s="34"/>
      <c r="AH228" s="34"/>
      <c r="AI228" s="34"/>
      <c r="AJ228" s="34"/>
      <c r="AK228" s="34"/>
      <c r="AL228" s="34"/>
      <c r="AM228" s="34"/>
      <c r="AN228" s="34"/>
      <c r="AO228" s="34"/>
      <c r="AP228" s="34"/>
      <c r="AQ228" s="34"/>
      <c r="AR228" s="34"/>
      <c r="AS228" s="34"/>
      <c r="AT228" s="34"/>
      <c r="AU228" s="34"/>
      <c r="AV228" s="34"/>
      <c r="AW228" s="34"/>
      <c r="AX228" s="34"/>
      <c r="AY228" s="34"/>
    </row>
    <row r="229" spans="1:51" s="66" customFormat="1">
      <c r="A229" s="65"/>
      <c r="F229" s="67"/>
      <c r="H229" s="64"/>
      <c r="I229" s="64"/>
      <c r="J229" s="64"/>
      <c r="K229" s="72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  <c r="AD229" s="34"/>
      <c r="AE229" s="34"/>
      <c r="AF229" s="34"/>
      <c r="AG229" s="34"/>
      <c r="AH229" s="34"/>
      <c r="AI229" s="34"/>
      <c r="AJ229" s="34"/>
      <c r="AK229" s="34"/>
      <c r="AL229" s="34"/>
      <c r="AM229" s="34"/>
      <c r="AN229" s="34"/>
      <c r="AO229" s="34"/>
      <c r="AP229" s="34"/>
      <c r="AQ229" s="34"/>
      <c r="AR229" s="34"/>
      <c r="AS229" s="34"/>
      <c r="AT229" s="34"/>
      <c r="AU229" s="34"/>
      <c r="AV229" s="34"/>
      <c r="AW229" s="34"/>
      <c r="AX229" s="34"/>
      <c r="AY229" s="34"/>
    </row>
    <row r="230" spans="1:51" s="66" customFormat="1">
      <c r="A230" s="65"/>
      <c r="F230" s="67"/>
      <c r="H230" s="64"/>
      <c r="I230" s="64"/>
      <c r="J230" s="64"/>
      <c r="K230" s="72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  <c r="AD230" s="34"/>
      <c r="AE230" s="34"/>
      <c r="AF230" s="34"/>
      <c r="AG230" s="34"/>
      <c r="AH230" s="34"/>
      <c r="AI230" s="34"/>
      <c r="AJ230" s="34"/>
      <c r="AK230" s="34"/>
      <c r="AL230" s="34"/>
      <c r="AM230" s="34"/>
      <c r="AN230" s="34"/>
      <c r="AO230" s="34"/>
      <c r="AP230" s="34"/>
      <c r="AQ230" s="34"/>
      <c r="AR230" s="34"/>
      <c r="AS230" s="34"/>
      <c r="AT230" s="34"/>
      <c r="AU230" s="34"/>
      <c r="AV230" s="34"/>
      <c r="AW230" s="34"/>
      <c r="AX230" s="34"/>
      <c r="AY230" s="34"/>
    </row>
  </sheetData>
  <autoFilter ref="A10:I197"/>
  <mergeCells count="162">
    <mergeCell ref="A173:A177"/>
    <mergeCell ref="B173:B177"/>
    <mergeCell ref="C173:C177"/>
    <mergeCell ref="A103:A107"/>
    <mergeCell ref="B103:B107"/>
    <mergeCell ref="C103:C107"/>
    <mergeCell ref="A98:A102"/>
    <mergeCell ref="B98:B102"/>
    <mergeCell ref="C98:C102"/>
    <mergeCell ref="A143:A147"/>
    <mergeCell ref="C113:C117"/>
    <mergeCell ref="A128:A132"/>
    <mergeCell ref="B128:B132"/>
    <mergeCell ref="A133:A137"/>
    <mergeCell ref="B133:B137"/>
    <mergeCell ref="C133:C137"/>
    <mergeCell ref="A108:A112"/>
    <mergeCell ref="B108:B112"/>
    <mergeCell ref="C128:C132"/>
    <mergeCell ref="A123:A127"/>
    <mergeCell ref="C123:C127"/>
    <mergeCell ref="B123:B127"/>
    <mergeCell ref="A118:A122"/>
    <mergeCell ref="B118:B122"/>
    <mergeCell ref="D88:D92"/>
    <mergeCell ref="G10:G11"/>
    <mergeCell ref="H10:H11"/>
    <mergeCell ref="I10:I11"/>
    <mergeCell ref="A8:A11"/>
    <mergeCell ref="B8:B11"/>
    <mergeCell ref="C8:C11"/>
    <mergeCell ref="D8:D11"/>
    <mergeCell ref="E8:E11"/>
    <mergeCell ref="F8:F11"/>
    <mergeCell ref="C68:C72"/>
    <mergeCell ref="A48:A52"/>
    <mergeCell ref="B48:B52"/>
    <mergeCell ref="C48:C52"/>
    <mergeCell ref="A43:A47"/>
    <mergeCell ref="B43:B47"/>
    <mergeCell ref="A73:A77"/>
    <mergeCell ref="B73:B77"/>
    <mergeCell ref="C73:C77"/>
    <mergeCell ref="A58:A62"/>
    <mergeCell ref="C88:C92"/>
    <mergeCell ref="A88:A92"/>
    <mergeCell ref="B88:B92"/>
    <mergeCell ref="B58:B62"/>
    <mergeCell ref="B28:B32"/>
    <mergeCell ref="A18:A22"/>
    <mergeCell ref="B18:B22"/>
    <mergeCell ref="C18:C22"/>
    <mergeCell ref="A23:A27"/>
    <mergeCell ref="B23:B27"/>
    <mergeCell ref="C23:C27"/>
    <mergeCell ref="J10:J11"/>
    <mergeCell ref="D83:D87"/>
    <mergeCell ref="A63:A67"/>
    <mergeCell ref="B63:B67"/>
    <mergeCell ref="C63:C67"/>
    <mergeCell ref="A83:A87"/>
    <mergeCell ref="B83:B87"/>
    <mergeCell ref="C83:C87"/>
    <mergeCell ref="A78:A82"/>
    <mergeCell ref="B78:B82"/>
    <mergeCell ref="C78:C82"/>
    <mergeCell ref="D193:D197"/>
    <mergeCell ref="D158:D162"/>
    <mergeCell ref="D163:D167"/>
    <mergeCell ref="D178:D182"/>
    <mergeCell ref="D183:D187"/>
    <mergeCell ref="D168:D172"/>
    <mergeCell ref="A193:A197"/>
    <mergeCell ref="C193:C197"/>
    <mergeCell ref="B193:B197"/>
    <mergeCell ref="A158:A162"/>
    <mergeCell ref="B158:B162"/>
    <mergeCell ref="C158:C162"/>
    <mergeCell ref="A178:A182"/>
    <mergeCell ref="A163:A167"/>
    <mergeCell ref="B163:B167"/>
    <mergeCell ref="C163:C167"/>
    <mergeCell ref="B178:B182"/>
    <mergeCell ref="C178:C182"/>
    <mergeCell ref="A168:A172"/>
    <mergeCell ref="A183:A187"/>
    <mergeCell ref="B183:B187"/>
    <mergeCell ref="C183:C187"/>
    <mergeCell ref="D173:D177"/>
    <mergeCell ref="B168:B172"/>
    <mergeCell ref="A188:A192"/>
    <mergeCell ref="B188:B192"/>
    <mergeCell ref="C188:C192"/>
    <mergeCell ref="D188:D192"/>
    <mergeCell ref="D98:D102"/>
    <mergeCell ref="D128:D132"/>
    <mergeCell ref="D133:D137"/>
    <mergeCell ref="D138:D142"/>
    <mergeCell ref="C118:C122"/>
    <mergeCell ref="D143:D147"/>
    <mergeCell ref="D118:D122"/>
    <mergeCell ref="D103:D107"/>
    <mergeCell ref="D108:D112"/>
    <mergeCell ref="D113:D117"/>
    <mergeCell ref="D123:D127"/>
    <mergeCell ref="C168:C172"/>
    <mergeCell ref="B143:B147"/>
    <mergeCell ref="C143:C147"/>
    <mergeCell ref="C138:C142"/>
    <mergeCell ref="A138:A142"/>
    <mergeCell ref="B138:B142"/>
    <mergeCell ref="C108:C112"/>
    <mergeCell ref="A113:A117"/>
    <mergeCell ref="B113:B117"/>
    <mergeCell ref="G1:K3"/>
    <mergeCell ref="A5:K7"/>
    <mergeCell ref="A93:A97"/>
    <mergeCell ref="B93:B97"/>
    <mergeCell ref="D93:D97"/>
    <mergeCell ref="A148:A152"/>
    <mergeCell ref="B148:B152"/>
    <mergeCell ref="C148:C152"/>
    <mergeCell ref="D148:D152"/>
    <mergeCell ref="D78:D82"/>
    <mergeCell ref="C93:C97"/>
    <mergeCell ref="D13:D17"/>
    <mergeCell ref="D28:D32"/>
    <mergeCell ref="D33:D37"/>
    <mergeCell ref="D38:D42"/>
    <mergeCell ref="D43:D47"/>
    <mergeCell ref="D18:D22"/>
    <mergeCell ref="D73:D77"/>
    <mergeCell ref="D23:D27"/>
    <mergeCell ref="C58:C62"/>
    <mergeCell ref="C43:C47"/>
    <mergeCell ref="D48:D52"/>
    <mergeCell ref="D58:D62"/>
    <mergeCell ref="D63:D67"/>
    <mergeCell ref="A153:A157"/>
    <mergeCell ref="B153:B157"/>
    <mergeCell ref="C153:C157"/>
    <mergeCell ref="D153:D157"/>
    <mergeCell ref="A53:A57"/>
    <mergeCell ref="B53:B57"/>
    <mergeCell ref="C53:C57"/>
    <mergeCell ref="D53:D57"/>
    <mergeCell ref="G8:K8"/>
    <mergeCell ref="K10:K11"/>
    <mergeCell ref="D68:D72"/>
    <mergeCell ref="A33:A37"/>
    <mergeCell ref="C33:C37"/>
    <mergeCell ref="C28:C32"/>
    <mergeCell ref="B38:B42"/>
    <mergeCell ref="C38:C42"/>
    <mergeCell ref="B33:B37"/>
    <mergeCell ref="A38:A42"/>
    <mergeCell ref="A68:A72"/>
    <mergeCell ref="B68:B72"/>
    <mergeCell ref="C13:C17"/>
    <mergeCell ref="A13:A17"/>
    <mergeCell ref="B13:B17"/>
    <mergeCell ref="A28:A32"/>
  </mergeCells>
  <pageMargins left="0.9055118110236221" right="0.9055118110236221" top="0.94488188976377963" bottom="0.94488188976377963" header="0.31496062992125984" footer="0.31496062992125984"/>
  <pageSetup paperSize="9" scale="67" fitToHeight="0" orientation="landscape" r:id="rId1"/>
  <rowBreaks count="6" manualBreakCount="6">
    <brk id="32" max="12" man="1"/>
    <brk id="62" max="12" man="1"/>
    <brk id="97" max="12" man="1"/>
    <brk id="117" max="12" man="1"/>
    <brk id="142" max="12" man="1"/>
    <brk id="17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Лист2!Область_печати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2023-06-21T07:25:49Z</dcterms:modified>
</cp:coreProperties>
</file>